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ports\Downloads\"/>
    </mc:Choice>
  </mc:AlternateContent>
  <xr:revisionPtr revIDLastSave="0" documentId="13_ncr:1_{46F64E93-8266-4A25-B25D-20CC8F6F2B6C}" xr6:coauthVersionLast="47" xr6:coauthVersionMax="47" xr10:uidLastSave="{00000000-0000-0000-0000-000000000000}"/>
  <bookViews>
    <workbookView xWindow="-120" yWindow="-120" windowWidth="29040" windowHeight="15840" xr2:uid="{EC94708F-CCDA-415E-ADD4-7D1E6293CE1B}"/>
  </bookViews>
  <sheets>
    <sheet name="NewStateLOS" sheetId="4" r:id="rId1"/>
    <sheet name="NewNRPA" sheetId="3" r:id="rId2"/>
    <sheet name="OldStateLOS" sheetId="1" r:id="rId3"/>
    <sheet name="OldNRPA" sheetId="2" r:id="rId4"/>
  </sheets>
  <definedNames>
    <definedName name="OLE_LINK11" localSheetId="3">OldNRPA!$G$8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2" i="3" l="1"/>
  <c r="J42" i="3"/>
  <c r="K42" i="3" s="1"/>
  <c r="G41" i="3"/>
  <c r="J41" i="3"/>
  <c r="K41" i="3" s="1"/>
  <c r="G40" i="3"/>
  <c r="J40" i="3"/>
  <c r="K40" i="3"/>
  <c r="L40" i="3"/>
  <c r="G39" i="3"/>
  <c r="J39" i="3"/>
  <c r="K39" i="3" s="1"/>
  <c r="G38" i="3"/>
  <c r="J38" i="3"/>
  <c r="K38" i="3" s="1"/>
  <c r="G37" i="3"/>
  <c r="J37" i="3"/>
  <c r="K37" i="3" s="1"/>
  <c r="G36" i="3"/>
  <c r="J36" i="3"/>
  <c r="K36" i="3"/>
  <c r="L36" i="3"/>
  <c r="G35" i="3"/>
  <c r="J35" i="3"/>
  <c r="K35" i="3" s="1"/>
  <c r="G34" i="3"/>
  <c r="J34" i="3"/>
  <c r="K34" i="3" s="1"/>
  <c r="G33" i="3"/>
  <c r="J33" i="3"/>
  <c r="K33" i="3" s="1"/>
  <c r="E42" i="3"/>
  <c r="E41" i="3"/>
  <c r="E40" i="3"/>
  <c r="E39" i="3"/>
  <c r="E38" i="3"/>
  <c r="E37" i="3"/>
  <c r="E36" i="3"/>
  <c r="E35" i="3"/>
  <c r="E34" i="3"/>
  <c r="E33" i="3"/>
  <c r="J6" i="3"/>
  <c r="K6" i="3" s="1"/>
  <c r="J5" i="3"/>
  <c r="L5" i="3" s="1"/>
  <c r="D5" i="3"/>
  <c r="E5" i="3" s="1"/>
  <c r="J4" i="3"/>
  <c r="L4" i="3" s="1"/>
  <c r="E4" i="3"/>
  <c r="D51" i="4"/>
  <c r="D49" i="4"/>
  <c r="C49" i="4"/>
  <c r="C51" i="4"/>
  <c r="D41" i="4"/>
  <c r="D39" i="4"/>
  <c r="C41" i="4"/>
  <c r="C39" i="4"/>
  <c r="C28" i="4"/>
  <c r="D28" i="4" s="1"/>
  <c r="C25" i="4"/>
  <c r="D25" i="4" s="1"/>
  <c r="C23" i="4"/>
  <c r="D23" i="4" s="1"/>
  <c r="C20" i="4"/>
  <c r="D20" i="4" s="1"/>
  <c r="C17" i="4"/>
  <c r="D17" i="4" s="1"/>
  <c r="C14" i="4"/>
  <c r="D14" i="4" s="1"/>
  <c r="C12" i="4"/>
  <c r="D12" i="4" s="1"/>
  <c r="C9" i="4"/>
  <c r="D9" i="4" s="1"/>
  <c r="C7" i="4"/>
  <c r="D7" i="4" s="1"/>
  <c r="C5" i="4"/>
  <c r="D5" i="4" s="1"/>
  <c r="E32" i="3"/>
  <c r="J12" i="3"/>
  <c r="J32" i="3"/>
  <c r="J31" i="3"/>
  <c r="J30" i="3"/>
  <c r="J29" i="3"/>
  <c r="J28" i="3"/>
  <c r="J19" i="3"/>
  <c r="J18" i="3"/>
  <c r="J27" i="3"/>
  <c r="J17" i="3"/>
  <c r="J26" i="3"/>
  <c r="J22" i="3"/>
  <c r="J16" i="3"/>
  <c r="J21" i="3"/>
  <c r="J15" i="3"/>
  <c r="J14" i="3"/>
  <c r="J13" i="3"/>
  <c r="J25" i="3"/>
  <c r="J11" i="3"/>
  <c r="J10" i="3"/>
  <c r="J24" i="3"/>
  <c r="J9" i="3"/>
  <c r="J23" i="3"/>
  <c r="J8" i="3"/>
  <c r="J7" i="3"/>
  <c r="J20" i="3"/>
  <c r="G20" i="3"/>
  <c r="G7" i="3"/>
  <c r="G8" i="3"/>
  <c r="G23" i="3"/>
  <c r="G9" i="3"/>
  <c r="G24" i="3"/>
  <c r="G10" i="3"/>
  <c r="G11" i="3"/>
  <c r="G12" i="3"/>
  <c r="G25" i="3"/>
  <c r="G13" i="3"/>
  <c r="G14" i="3"/>
  <c r="G15" i="3"/>
  <c r="G21" i="3"/>
  <c r="G16" i="3"/>
  <c r="G22" i="3"/>
  <c r="G26" i="3"/>
  <c r="G17" i="3"/>
  <c r="G27" i="3"/>
  <c r="G18" i="3"/>
  <c r="G19" i="3"/>
  <c r="G28" i="3"/>
  <c r="G29" i="3"/>
  <c r="G30" i="3"/>
  <c r="G31" i="3"/>
  <c r="G32" i="3"/>
  <c r="E7" i="3"/>
  <c r="F7" i="3" s="1"/>
  <c r="E8" i="3"/>
  <c r="F8" i="3" s="1"/>
  <c r="E23" i="3"/>
  <c r="F23" i="3" s="1"/>
  <c r="E9" i="3"/>
  <c r="F9" i="3" s="1"/>
  <c r="E24" i="3"/>
  <c r="F24" i="3" s="1"/>
  <c r="E10" i="3"/>
  <c r="F10" i="3" s="1"/>
  <c r="E11" i="3"/>
  <c r="F11" i="3" s="1"/>
  <c r="E12" i="3"/>
  <c r="F12" i="3" s="1"/>
  <c r="E25" i="3"/>
  <c r="F25" i="3" s="1"/>
  <c r="E13" i="3"/>
  <c r="F13" i="3" s="1"/>
  <c r="E14" i="3"/>
  <c r="F14" i="3" s="1"/>
  <c r="E15" i="3"/>
  <c r="F15" i="3" s="1"/>
  <c r="E21" i="3"/>
  <c r="F21" i="3" s="1"/>
  <c r="E16" i="3"/>
  <c r="F16" i="3" s="1"/>
  <c r="E22" i="3"/>
  <c r="F22" i="3" s="1"/>
  <c r="E26" i="3"/>
  <c r="F26" i="3" s="1"/>
  <c r="E17" i="3"/>
  <c r="F17" i="3" s="1"/>
  <c r="E27" i="3"/>
  <c r="F27" i="3" s="1"/>
  <c r="E18" i="3"/>
  <c r="F18" i="3" s="1"/>
  <c r="E19" i="3"/>
  <c r="F19" i="3" s="1"/>
  <c r="E28" i="3"/>
  <c r="E29" i="3"/>
  <c r="E30" i="3"/>
  <c r="E31" i="3"/>
  <c r="E20" i="3"/>
  <c r="L42" i="3" l="1"/>
  <c r="L41" i="3"/>
  <c r="L39" i="3"/>
  <c r="L38" i="3"/>
  <c r="L37" i="3"/>
  <c r="L35" i="3"/>
  <c r="L34" i="3"/>
  <c r="L33" i="3"/>
  <c r="K4" i="3"/>
  <c r="I1" i="3"/>
  <c r="L6" i="3"/>
  <c r="K5" i="3"/>
  <c r="E2" i="3"/>
  <c r="L16" i="3"/>
  <c r="L29" i="3"/>
  <c r="K9" i="3"/>
  <c r="K15" i="3"/>
  <c r="K19" i="3"/>
  <c r="F20" i="3"/>
  <c r="F2" i="3" s="1"/>
  <c r="K25" i="3"/>
  <c r="K17" i="3"/>
  <c r="K7" i="3"/>
  <c r="K32" i="3"/>
  <c r="L9" i="3"/>
  <c r="L21" i="3"/>
  <c r="L28" i="3"/>
  <c r="L10" i="3"/>
  <c r="L22" i="3"/>
  <c r="L30" i="3"/>
  <c r="L24" i="3"/>
  <c r="K20" i="3"/>
  <c r="K11" i="3"/>
  <c r="K26" i="3"/>
  <c r="L31" i="3"/>
  <c r="L8" i="3"/>
  <c r="L13" i="3"/>
  <c r="L27" i="3"/>
  <c r="L12" i="3"/>
  <c r="L23" i="3"/>
  <c r="L14" i="3"/>
  <c r="K18" i="3"/>
  <c r="K12" i="3"/>
  <c r="L32" i="3"/>
  <c r="K29" i="3"/>
  <c r="K28" i="3"/>
  <c r="L19" i="3"/>
  <c r="L18" i="3"/>
  <c r="L17" i="3"/>
  <c r="L26" i="3"/>
  <c r="K16" i="3"/>
  <c r="K21" i="3"/>
  <c r="L15" i="3"/>
  <c r="K14" i="3"/>
  <c r="K10" i="3"/>
  <c r="K24" i="3"/>
  <c r="K23" i="3"/>
  <c r="L20" i="3"/>
  <c r="L7" i="3"/>
  <c r="L25" i="3"/>
  <c r="K22" i="3"/>
  <c r="K30" i="3"/>
  <c r="K8" i="3"/>
  <c r="L11" i="3"/>
  <c r="K13" i="3"/>
  <c r="K27" i="3"/>
  <c r="K31" i="3"/>
</calcChain>
</file>

<file path=xl/sharedStrings.xml><?xml version="1.0" encoding="utf-8"?>
<sst xmlns="http://schemas.openxmlformats.org/spreadsheetml/2006/main" count="805" uniqueCount="412">
  <si>
    <t>Quantity Criteria:</t>
  </si>
  <si>
    <t>Number of Parks and Recreation Facilities</t>
  </si>
  <si>
    <t>Desired Quantity/Per Capita Average</t>
  </si>
  <si>
    <t>Difference</t>
  </si>
  <si>
    <t>Percent Difference</t>
  </si>
  <si>
    <t>Level of Service Rating</t>
  </si>
  <si>
    <t>49 (note 1)</t>
  </si>
  <si>
    <t>52 (note 2)</t>
  </si>
  <si>
    <t>A</t>
  </si>
  <si>
    <t>Facilities that Support Active Recreation Opportunities</t>
  </si>
  <si>
    <t>System Capacity (note 3) - Basketball</t>
  </si>
  <si>
    <t>System Demand</t>
  </si>
  <si>
    <t>Percent Demand met by existing facilities</t>
  </si>
  <si>
    <t>300 games</t>
  </si>
  <si>
    <t>400 games/practices</t>
  </si>
  <si>
    <t>B</t>
  </si>
  <si>
    <t>System Capacity - Tennis</t>
  </si>
  <si>
    <t>150 outdoor matches/practices</t>
  </si>
  <si>
    <t>40 indoor matches/practices (NOTE 5)</t>
  </si>
  <si>
    <t>250 distinct outdoor matches/practices</t>
  </si>
  <si>
    <t>48 distinct indoor matches/practices</t>
  </si>
  <si>
    <t>System Capacity – Baseball/Softball</t>
  </si>
  <si>
    <t xml:space="preserve"> Summer season - 250 games/practices</t>
  </si>
  <si>
    <t>Summer season - 334 games/practices</t>
  </si>
  <si>
    <t>Fall, Winter, Spring seasons – 125 games/practices</t>
  </si>
  <si>
    <t>Fall, Winter, Spring seasons - 225 games/practices</t>
  </si>
  <si>
    <t>C</t>
  </si>
  <si>
    <t>System Capacity - Soccer</t>
  </si>
  <si>
    <t>Summer season - 375 games/practices</t>
  </si>
  <si>
    <t>Summer season - 400 games</t>
  </si>
  <si>
    <t>Fall, Winter, Spring seasons – 800 games/practices</t>
  </si>
  <si>
    <t>Fall, Winter, Spring seasons 1,134 games/practices</t>
  </si>
  <si>
    <t>System Capacity – Recreation Courts (used for other indoor recreation activities not specifically detailed in other sections of this table)</t>
  </si>
  <si>
    <t>450 events</t>
  </si>
  <si>
    <t>600 events</t>
  </si>
  <si>
    <t>System Capacity - Pool</t>
  </si>
  <si>
    <t>50 events</t>
  </si>
  <si>
    <t>300 events</t>
  </si>
  <si>
    <t>E</t>
  </si>
  <si>
    <t>System Capacity - Trails</t>
  </si>
  <si>
    <t>No system in place</t>
  </si>
  <si>
    <t>Trail system</t>
  </si>
  <si>
    <t>15% (Note 4)</t>
  </si>
  <si>
    <t>NOTE 1:  this count includes all parks and recreation facilities within District boundaries, whether or not they are owned and/or operated by the District.  Not counted are the four private facilities (Island Athletic Club, Useless Bay Golf &amp; Country Club, Get a Grip Weight Room, and Curves Fitness Center) where only limited public access is allowed, the one closed facility (Holmes Harbor Golf Course), and the two facilities where no parks development has yet occurred (Hurt Property and road ends in Langley)</t>
  </si>
  <si>
    <t>NOTE 2:  NPRA Facility Standards for Parks and Recreation Districts in communities with populations &lt; 20,000 people is the reference for this section and is found later in this Appendix.  The list of missing facilities towards the Quantity criteria includes 1 pool, 2 multiple recreation courts, 2 tennis courts, 1 archery range, and 1 golf course.  Not counted at the time of the adoption of this plan are 4 badminton courts, 1 handball court, 1 ice rink, 1 lighted baseball field, and 1 combination skeet/trap field based on the lack of public interest from the Needs Assessment process and/or acceptable public/private options.  These may factor into the Quality criteria calculation later in the plan period if public input changes measurably.</t>
  </si>
  <si>
    <t>NOTE 3:  Specific facility types chosen for capacity analysis from NPRA guidelines based on interest from District citizens expressed in Needs Assessment process</t>
  </si>
  <si>
    <t>NOTE 4:  No system exists per the level of service criteria, however, trail users can utilize isolated trails in Community Park and Trustland Trails properties.</t>
  </si>
  <si>
    <t>NOTE 5:  Indoor capacity is not on actual tennis courts – utilizes general sports courts and temporary nets</t>
  </si>
  <si>
    <t>Facilities fully functional for specific design and safety guidelines</t>
  </si>
  <si>
    <t>Quality Percent</t>
  </si>
  <si>
    <t>40.5 (note 4)</t>
  </si>
  <si>
    <t>Facilities that meet public satisfaction requirements</t>
  </si>
  <si>
    <t>Satisfaction Percent</t>
  </si>
  <si>
    <t>40 (note 4)</t>
  </si>
  <si>
    <t>Quality Criteria</t>
  </si>
  <si>
    <t>Distribution &amp; Access Criteria:</t>
  </si>
  <si>
    <t>Number of District citizens within the following service areas:</t>
  </si>
  <si>
    <r>
      <t>·</t>
    </r>
    <r>
      <rPr>
        <sz val="7"/>
        <color rgb="FF000000"/>
        <rFont val="Times New Roman"/>
        <family val="1"/>
      </rPr>
      <t xml:space="preserve">  </t>
    </r>
    <r>
      <rPr>
        <sz val="11"/>
        <color rgb="FF000000"/>
        <rFont val="Calibri"/>
        <family val="2"/>
      </rPr>
      <t>0.5 mile of a neighborhood park/trail</t>
    </r>
  </si>
  <si>
    <r>
      <t>·</t>
    </r>
    <r>
      <rPr>
        <sz val="7"/>
        <color rgb="FF000000"/>
        <rFont val="Times New Roman"/>
        <family val="1"/>
      </rPr>
      <t xml:space="preserve">  </t>
    </r>
    <r>
      <rPr>
        <sz val="11"/>
        <color rgb="FF000000"/>
        <rFont val="Calibri"/>
        <family val="2"/>
      </rPr>
      <t>5 miles of a community park/trail</t>
    </r>
  </si>
  <si>
    <r>
      <t>·</t>
    </r>
    <r>
      <rPr>
        <sz val="7"/>
        <color rgb="FF000000"/>
        <rFont val="Times New Roman"/>
        <family val="1"/>
      </rPr>
      <t xml:space="preserve">  </t>
    </r>
    <r>
      <rPr>
        <sz val="11"/>
        <color rgb="FF000000"/>
        <rFont val="Calibri"/>
        <family val="2"/>
      </rPr>
      <t>25 miles of a regional park/trail</t>
    </r>
  </si>
  <si>
    <t>Total District Population</t>
  </si>
  <si>
    <t>Percent within Service Areas</t>
  </si>
  <si>
    <t>15,336 (note 5)</t>
  </si>
  <si>
    <t>Facilities that may be accessed safely via foot, bicycle, or public transportation</t>
  </si>
  <si>
    <t>Access Percent</t>
  </si>
  <si>
    <t>NOTE 5:  for the purposes of this analysis, South Whidbey State Park and trail system are considered a “regional park/trail”</t>
  </si>
  <si>
    <t>NOTE 4:  see the table titled “Data for Level of Service Criteria analysis” below</t>
  </si>
  <si>
    <t>Data for Level of Service Criteria analysis</t>
  </si>
  <si>
    <t>Park site</t>
  </si>
  <si>
    <t>Number (count) of facilities</t>
  </si>
  <si>
    <t>Supports Active Recreation</t>
  </si>
  <si>
    <t>Fully Functional for Design, Safety</t>
  </si>
  <si>
    <t>Fully Functional for Customer Satisfaction</t>
  </si>
  <si>
    <t>Accessed Safely via Foot, Bicycle, Public Transport</t>
  </si>
  <si>
    <t>Community Park</t>
  </si>
  <si>
    <t>1 (note 7)</t>
  </si>
  <si>
    <t>.8 (note 11)</t>
  </si>
  <si>
    <t>Headquarters Programming Space</t>
  </si>
  <si>
    <t>Sports Complex</t>
  </si>
  <si>
    <t>Trustland Trails</t>
  </si>
  <si>
    <t>0.5 (note 8)</t>
  </si>
  <si>
    <t>0.5 (note 10)</t>
  </si>
  <si>
    <t>Deer Lake</t>
  </si>
  <si>
    <t>0.5 (note 9)</t>
  </si>
  <si>
    <t>Lone Lake</t>
  </si>
  <si>
    <t>Goss Lake</t>
  </si>
  <si>
    <t>SW State Park</t>
  </si>
  <si>
    <t>Possession State Park</t>
  </si>
  <si>
    <t>Freeland Hall</t>
  </si>
  <si>
    <t>Freeland Park</t>
  </si>
  <si>
    <t>Hurt Property</t>
  </si>
  <si>
    <t>Baby Island Heights #1</t>
  </si>
  <si>
    <t>Baby Island Heights #2</t>
  </si>
  <si>
    <t>Mutiny Bay</t>
  </si>
  <si>
    <t>Double Bluff</t>
  </si>
  <si>
    <t>Marguerite Brons Park</t>
  </si>
  <si>
    <t>Dave Mackie Park</t>
  </si>
  <si>
    <t>Dan Porter Park</t>
  </si>
  <si>
    <t>Saratoga Woods</t>
  </si>
  <si>
    <t>Coles Road</t>
  </si>
  <si>
    <t>Langley Well Site</t>
  </si>
  <si>
    <t>Putney Woods</t>
  </si>
  <si>
    <t>Fairgrounds</t>
  </si>
  <si>
    <t>Bush Point</t>
  </si>
  <si>
    <t>Possession Beach</t>
  </si>
  <si>
    <t>Dorothy Cleveland Trail</t>
  </si>
  <si>
    <t>Clinton Beach</t>
  </si>
  <si>
    <t>Langley Harbor</t>
  </si>
  <si>
    <t>Phil Simon Park</t>
  </si>
  <si>
    <t>Primary School</t>
  </si>
  <si>
    <t>Elementary School</t>
  </si>
  <si>
    <t>Middle School</t>
  </si>
  <si>
    <t>High School</t>
  </si>
  <si>
    <t>Bayview School</t>
  </si>
  <si>
    <t>Outdoor Classroom</t>
  </si>
  <si>
    <t>Curves Fitness</t>
  </si>
  <si>
    <t>Cascade Walkway</t>
  </si>
  <si>
    <t>Generation Park</t>
  </si>
  <si>
    <t>Langley Park</t>
  </si>
  <si>
    <t>Anderson/Bangstrom</t>
  </si>
  <si>
    <t>Boy &amp; Dog Park</t>
  </si>
  <si>
    <t>Seawall Park</t>
  </si>
  <si>
    <t>Cedars Park</t>
  </si>
  <si>
    <t>Hladkey Park</t>
  </si>
  <si>
    <t>DeBruyn/Park Road Ends</t>
  </si>
  <si>
    <t>Holmes Harbor</t>
  </si>
  <si>
    <t>Island Greens</t>
  </si>
  <si>
    <t>Useless Bay CC</t>
  </si>
  <si>
    <t>Island Athletic Club</t>
  </si>
  <si>
    <t>Get a Grip Weight Room</t>
  </si>
  <si>
    <t>Hammons Preserve</t>
  </si>
  <si>
    <t>Whidbey Institute (Conservation Easement)</t>
  </si>
  <si>
    <t>Trillium Forest</t>
  </si>
  <si>
    <t>Freeland Wetlands</t>
  </si>
  <si>
    <t>Totals</t>
  </si>
  <si>
    <t>NOTE 7:  a score of “1” means the facility is counted towards the total described in the column heading</t>
  </si>
  <si>
    <t>NOTE 8:  a score of less than 1 means the District staff considers the facility partially functional for design, safety based on the partial completion of facilities at the site.  The actual rating given is a best estimate given the level of completion of facilities at the site.</t>
  </si>
  <si>
    <t>NOTE 9:  a score of less than 1 means the District staff considers the facility partially functional for design, safety based on the material condition and/or the historical design/upkeep of the site.  The actual rating given is a best estimate given the range of facilities and conditions at the site.</t>
  </si>
  <si>
    <t>NOTE 10:  a score of less than 1 means the District staff estimates a facility is considered satisfactory to a portion of District residents.  The actual rating given is a best estimate given the diverse range of uses and users of this facility.</t>
  </si>
  <si>
    <t>NOTE 11:  Campground site not fully functional</t>
  </si>
  <si>
    <r>
      <t>NRPA Facility Standards, population &lt;20,000 people (</t>
    </r>
    <r>
      <rPr>
        <sz val="11"/>
        <color theme="1"/>
        <rFont val="Calibri"/>
        <family val="2"/>
      </rPr>
      <t>2016 population estimate:  South Whidbey = 17,000)</t>
    </r>
  </si>
  <si>
    <t>ACTIVITY OR FACILITY</t>
  </si>
  <si>
    <t>RECOMMENDED SIZE AND DIMENSIONS</t>
  </si>
  <si>
    <t># UNITS PER POP.</t>
  </si>
  <si>
    <t># UNITS REQUIRED IN DISTRICT (2016)</t>
  </si>
  <si>
    <t>WITHIN DISTRICT BOUNDARIES</t>
  </si>
  <si>
    <t>POPULAR DEMAND FROM NEEDS ASSESSMENT?</t>
  </si>
  <si>
    <t>NOTES/EXCEPTIONS</t>
  </si>
  <si>
    <t>Badminton</t>
  </si>
  <si>
    <t xml:space="preserve">Singles – 17’x44’ </t>
  </si>
  <si>
    <t>Doubles – 20’x44’</t>
  </si>
  <si>
    <t>1 per 5000</t>
  </si>
  <si>
    <t>4 courts</t>
  </si>
  <si>
    <t>0 courts</t>
  </si>
  <si>
    <t>No</t>
  </si>
  <si>
    <t>No significant interest from Needs Assessment process</t>
  </si>
  <si>
    <t xml:space="preserve">Basketball </t>
  </si>
  <si>
    <t xml:space="preserve">1. Youth </t>
  </si>
  <si>
    <t>2. HS</t>
  </si>
  <si>
    <r>
      <t>3. College</t>
    </r>
    <r>
      <rPr>
        <sz val="10"/>
        <color rgb="FF000000"/>
        <rFont val="Calibri"/>
        <family val="2"/>
      </rPr>
      <t xml:space="preserve"> </t>
    </r>
  </si>
  <si>
    <t xml:space="preserve">46-50’x84’ 50’x84’ </t>
  </si>
  <si>
    <t>50’x94’</t>
  </si>
  <si>
    <t>with 5’ unobstructed space on all sides</t>
  </si>
  <si>
    <t>&gt; 4 courts</t>
  </si>
  <si>
    <t>Yes</t>
  </si>
  <si>
    <t>&gt; 4 outdoor courts fully public.  Many other semi-public courts at school locations available to citizen league play based on MOU with Parks District.</t>
  </si>
  <si>
    <t xml:space="preserve">Handball </t>
  </si>
  <si>
    <t>(3-4 wall)</t>
  </si>
  <si>
    <t>20’x40’ – Minimum of 10’ to rear of 3-wall court. Minimum 20’ overhead clearance</t>
  </si>
  <si>
    <t>1 per 20,000</t>
  </si>
  <si>
    <t>1 court</t>
  </si>
  <si>
    <t>Private option at Island Athletic Club is partly suited to Handball.</t>
  </si>
  <si>
    <t>Ice Hockey</t>
  </si>
  <si>
    <t>Rink 85’x200’ (minimum 85’x185’) Additional 5000 sq. ft. support area</t>
  </si>
  <si>
    <t>Indoor – 1 per 100,000 Outdoor – depends on climate</t>
  </si>
  <si>
    <t>1 rink</t>
  </si>
  <si>
    <t>0 rinks</t>
  </si>
  <si>
    <t>Fee-based option exists within 20 miles (including ferry) in Everett through Everett Parks &amp; Recreation.</t>
  </si>
  <si>
    <t>Tennis</t>
  </si>
  <si>
    <t>36’x78’. 12’ clearance on both sides; 21’ clearance on both ends.</t>
  </si>
  <si>
    <t>1 court per 2000</t>
  </si>
  <si>
    <t>9 courts</t>
  </si>
  <si>
    <t>7 courts</t>
  </si>
  <si>
    <t># of courts sufficient for 2011-2013 population</t>
  </si>
  <si>
    <t>Lack of covered courts an issue with local players because of the District climate</t>
  </si>
  <si>
    <t>Volleyball</t>
  </si>
  <si>
    <t>30’X60’. Minimum 6’ clearance on all sides</t>
  </si>
  <si>
    <t>&gt; 4 semi-public courts at school locations available to citizen league play based on MOU with Parks District.</t>
  </si>
  <si>
    <t xml:space="preserve">Baseball </t>
  </si>
  <si>
    <t>1. Official  </t>
  </si>
  <si>
    <r>
      <t>2. Little League</t>
    </r>
    <r>
      <rPr>
        <sz val="10"/>
        <color rgb="FF000000"/>
        <rFont val="Calibri"/>
        <family val="2"/>
      </rPr>
      <t xml:space="preserve"> </t>
    </r>
  </si>
  <si>
    <t xml:space="preserve">Baselines – 90’ Pitching distance 60 ½’ foul lines – min. 320’ Center field – 400’+ </t>
  </si>
  <si>
    <t>Baselines – 60’, Pitching distance – 46’ Foul lines – 200’ Center field – 200’ – 250’</t>
  </si>
  <si>
    <t xml:space="preserve">1 per 5000 </t>
  </si>
  <si>
    <t>Lighted 1 per 30,000</t>
  </si>
  <si>
    <t>4 fields</t>
  </si>
  <si>
    <t>1 lighted field</t>
  </si>
  <si>
    <t>1 full sized, 2.5 Little League fields summer season</t>
  </si>
  <si>
    <t xml:space="preserve">0-3.5 total field fall, winter, spring seasons </t>
  </si>
  <si>
    <t>0 lighted fields</t>
  </si>
  <si>
    <t>1 full-sized field on Parks District property suitable to this activity 2 Little League fields and 1 combination Little League/Youth Softball field, but fields are not all-weather and are subject to closure in fall, winter, and spring seasons.</t>
  </si>
  <si>
    <t>Lighted field requirement based on 2x District population and is considered “desired” and not yet “required”</t>
  </si>
  <si>
    <t>Field Hockey</t>
  </si>
  <si>
    <t>180’ x 300’ with a minimum of 6’ clearance on all sides.</t>
  </si>
  <si>
    <t>1 field</t>
  </si>
  <si>
    <t>&gt; 1 field</t>
  </si>
  <si>
    <t xml:space="preserve">Up to 5 full fields available on Parks District property, based on configuration of multi-use fields for this activity.  </t>
  </si>
  <si>
    <t>Activity-specific goals not currently in Parks District inventory</t>
  </si>
  <si>
    <t>Football</t>
  </si>
  <si>
    <t>160’ x 360’ with a minimum of 6’ clearance on all sides.</t>
  </si>
  <si>
    <t>&gt; 1 field summer season</t>
  </si>
  <si>
    <t>0-1 field fall, winter, spring seasons</t>
  </si>
  <si>
    <t>&gt; 1 multipurpose fields on Parks District property suitable to this activity, but fields are not all-weather and are subject to closure in fall, winter, and spring seasons.</t>
  </si>
  <si>
    <t>2 lined fields with goals at school locations available to citizen league play based on MOU with Parks District</t>
  </si>
  <si>
    <t>Soccer</t>
  </si>
  <si>
    <t>195’ to 225’x330’ to 360’ with a minimum 10’ clearance all sides.</t>
  </si>
  <si>
    <t>1 per 10,000</t>
  </si>
  <si>
    <t>2 fields</t>
  </si>
  <si>
    <t>2+ fields summer season</t>
  </si>
  <si>
    <t>0-2 fields fall, winter, spring seasons</t>
  </si>
  <si>
    <t xml:space="preserve">Up to 5 fields available on Parks District property, based on configuration of multi-use fields for this activity, but fields are not all-weather and are subject to closure in fall, winter, and spring seasons  </t>
  </si>
  <si>
    <t>Local popularity, interest, participation levels demand greater number per population than NPRA standard.</t>
  </si>
  <si>
    <t>Golf-driving Range</t>
  </si>
  <si>
    <t>900’x690’ wide. Add 12’ width for each additional tee.</t>
  </si>
  <si>
    <t>1 per 50,000</t>
  </si>
  <si>
    <t>1 range</t>
  </si>
  <si>
    <t>Public driving range available at Island Greens Golf Course.</t>
  </si>
  <si>
    <t>¼ Mile Running Track</t>
  </si>
  <si>
    <t>Overall width – 276’ Length – 600.02’ Track width for 8 to 4 lanes is 32’.</t>
  </si>
  <si>
    <t>1 track</t>
  </si>
  <si>
    <t>1 semi-public 400m track at  high school location,  available to citizens based on MOU with Parks District.</t>
  </si>
  <si>
    <t xml:space="preserve">1 semi-public non-standard distance track at middle school location, available to citizens based on MOU with Parks District </t>
  </si>
  <si>
    <t>Softball</t>
  </si>
  <si>
    <t xml:space="preserve">Baselines – 60 ‘ </t>
  </si>
  <si>
    <t xml:space="preserve">Pitching distance-46’, min. 40’ women. </t>
  </si>
  <si>
    <t xml:space="preserve">Fast pitch field Radius from Plate – 225’ </t>
  </si>
  <si>
    <t>Between foul Lines:  Slow Pitch – 275’ (men), 250’ (women)</t>
  </si>
  <si>
    <t>1 per 5,000 (if also used for youth baseball)</t>
  </si>
  <si>
    <t>1 full sized, 2.5 Little League fields that can be used for Softball summer season</t>
  </si>
  <si>
    <t>1 fields with correct dimensions at high school location available to citizen league play based on MOU with Parks District</t>
  </si>
  <si>
    <t>Multiple Recreation Court (basketball, volleyball, tennis)</t>
  </si>
  <si>
    <t>120’ x 80’</t>
  </si>
  <si>
    <t>2 recreation courts</t>
  </si>
  <si>
    <t>0 recreation courts</t>
  </si>
  <si>
    <t>Multiple recreation courts at school locations available to citizen league play based on MOU with Parks District.</t>
  </si>
  <si>
    <t>Local popularity, interest, participation levels demand greater number per population than NPRA standard, and need for Parks District control of facility scheduling drives this to the top of the project prioritization list (see Appendix E)</t>
  </si>
  <si>
    <t>Trails</t>
  </si>
  <si>
    <t>Well defined head maximum 10’ width, maximum average grade is 5% not to exceed 15%. Capacity rural trails – 40 hikers/day/mile. Urban trails – 90 hikers/day/mile.</t>
  </si>
  <si>
    <t>1 system per region</t>
  </si>
  <si>
    <t>1 system</t>
  </si>
  <si>
    <t>0 systems</t>
  </si>
  <si>
    <t xml:space="preserve">Community Park property available to District population however some trails exceed grade requirements.  Physically isolated Trustland Trails property available to the District Population, however, trail network is not yet constructed.  </t>
  </si>
  <si>
    <t xml:space="preserve">No trail linkage between Community Park trails, Trustland Trails property, and other Park properties </t>
  </si>
  <si>
    <t>Archery Range</t>
  </si>
  <si>
    <t>300’ Length x Minimum 10’ wide between targets. Roped clear space on sides of range minimum 30’, clear space behind targets minimum of 90’x45’ with bunker.</t>
  </si>
  <si>
    <t>0 ranges</t>
  </si>
  <si>
    <t>Temporary ranges established on Parks District property for camps, training classes</t>
  </si>
  <si>
    <t>Private option at Langley-area Rod &amp; Gun Club</t>
  </si>
  <si>
    <t>Combination Skeet and Trap Field (8 Stations)</t>
  </si>
  <si>
    <t>All walks and structures occur within an area approximately 130’ wide by 115’ deep. Minimum cleared area is contained within 2 superimposed segments with 100-yard radii (4 acres). Shot-fall danger zone is contained within 2 superimposed segments with 300-yard radii (36 acres).</t>
  </si>
  <si>
    <t>0 fields</t>
  </si>
  <si>
    <t>Private option at Langley-area Rod &amp; Gun Club.</t>
  </si>
  <si>
    <t xml:space="preserve">Golf </t>
  </si>
  <si>
    <r>
      <t>1.</t>
    </r>
    <r>
      <rPr>
        <b/>
        <sz val="7"/>
        <color rgb="FF000000"/>
        <rFont val="Times New Roman"/>
        <family val="1"/>
      </rPr>
      <t xml:space="preserve">   </t>
    </r>
    <r>
      <rPr>
        <b/>
        <sz val="10"/>
        <color rgb="FF000000"/>
        <rFont val="Calibri"/>
        <family val="2"/>
      </rPr>
      <t xml:space="preserve">Par 3 (18 hole) </t>
    </r>
  </si>
  <si>
    <r>
      <t>2.</t>
    </r>
    <r>
      <rPr>
        <b/>
        <sz val="7"/>
        <color rgb="FF000000"/>
        <rFont val="Times New Roman"/>
        <family val="1"/>
      </rPr>
      <t xml:space="preserve">   </t>
    </r>
    <r>
      <rPr>
        <b/>
        <sz val="10"/>
        <color rgb="FF000000"/>
        <rFont val="Calibri"/>
        <family val="2"/>
      </rPr>
      <t xml:space="preserve">9-hole standard </t>
    </r>
  </si>
  <si>
    <r>
      <t>3.</t>
    </r>
    <r>
      <rPr>
        <sz val="7"/>
        <color rgb="FF000000"/>
        <rFont val="Times New Roman"/>
        <family val="1"/>
      </rPr>
      <t xml:space="preserve">   </t>
    </r>
    <r>
      <rPr>
        <b/>
        <sz val="10"/>
        <color rgb="FF000000"/>
        <rFont val="Calibri"/>
        <family val="2"/>
      </rPr>
      <t>18-hole standard</t>
    </r>
    <r>
      <rPr>
        <sz val="10"/>
        <color rgb="FF000000"/>
        <rFont val="Calibri"/>
        <family val="2"/>
      </rPr>
      <t xml:space="preserve"> </t>
    </r>
  </si>
  <si>
    <t>Average length 600-2700 yd. Average length 2250 yards</t>
  </si>
  <si>
    <t>Average length 6500 yards</t>
  </si>
  <si>
    <t xml:space="preserve">-- </t>
  </si>
  <si>
    <t>1/25,000</t>
  </si>
  <si>
    <t> 1/50,000</t>
  </si>
  <si>
    <t>0 Par-3 courses</t>
  </si>
  <si>
    <t>1 9-hole standard course</t>
  </si>
  <si>
    <t>1 18-hole standard course</t>
  </si>
  <si>
    <t>1 9-hole standard courses</t>
  </si>
  <si>
    <t>1 18-hole standard courses</t>
  </si>
  <si>
    <t>Island Greens is a 9 hole golf course and Holmes Harbor Golf Course is a public 18 hole golf course, both are located within District Boundaries.</t>
  </si>
  <si>
    <t>Private 18-hole course option at Useless Bay Country Club</t>
  </si>
  <si>
    <t>Swimming Pools</t>
  </si>
  <si>
    <r>
      <t>Teaching</t>
    </r>
    <r>
      <rPr>
        <sz val="10"/>
        <color rgb="FF000000"/>
        <rFont val="Calibri"/>
        <family val="2"/>
      </rPr>
      <t>- minimum of 25 yards x 45’ even depth of 3 to 4 ft.</t>
    </r>
    <r>
      <rPr>
        <i/>
        <sz val="10"/>
        <color rgb="FF000000"/>
        <rFont val="Calibri"/>
        <family val="2"/>
      </rPr>
      <t xml:space="preserve"> </t>
    </r>
  </si>
  <si>
    <r>
      <t xml:space="preserve">Competitive – </t>
    </r>
    <r>
      <rPr>
        <sz val="10"/>
        <color rgb="FF000000"/>
        <rFont val="Calibri"/>
        <family val="2"/>
      </rPr>
      <t>minimum of 25 m x 16 m. Minimum of 27 square feet of water surface per swimmer. Ratios of 2:1 deck vs. water.</t>
    </r>
  </si>
  <si>
    <t xml:space="preserve">1 per 20,000 </t>
  </si>
  <si>
    <t>(Pools should accommodate 3 to 5% of total population at a time.)</t>
  </si>
  <si>
    <t>1 pool</t>
  </si>
  <si>
    <t>0 pools</t>
  </si>
  <si>
    <t>Private options at Island Athletic Club (all season) and Useless Bay Country Club (summer season only).</t>
  </si>
  <si>
    <t>Public need for this facility driving prioritization of this requirement in the Capital Improvement Projection prioritization list (see Appendix E)</t>
  </si>
  <si>
    <t>Beach Areas</t>
  </si>
  <si>
    <t>Beach area should have 50 sq. ft. of land and 50 sq. ft. of water per user. Turnover rate is 3. There should be 3-4 A supporting land per A of beach.</t>
  </si>
  <si>
    <t>N/A</t>
  </si>
  <si>
    <t>Unspecified</t>
  </si>
  <si>
    <t>&gt; 1 beach areas</t>
  </si>
  <si>
    <t xml:space="preserve">Public beach areas generally meeting this specification exist at Parks District-operated lake facilities and at other public water access sites and parks owned and operated by other entities.  </t>
  </si>
  <si>
    <t>Island County is currently engaged in an effort, supported by a broad range of community stakeholder organizations and private citizens, to reestablish public access to various shorelines and bodies of water through the reclamation of existing public properties and other actions.   The Parks District is currently a participant in this process.</t>
  </si>
  <si>
    <r>
      <t>Reference:</t>
    </r>
    <r>
      <rPr>
        <sz val="11"/>
        <color rgb="FF000000"/>
        <rFont val="Calibri"/>
        <family val="2"/>
      </rPr>
      <t xml:space="preserve">  Lancaster, R.A. (Ed.). (1990). Recreation, Park, and Open Space Standards and Guidelines. Ashburn, VA: National Recreation and Park Association. (Reprinted with permission)</t>
    </r>
  </si>
  <si>
    <t>Rectangular fields: multipurpose</t>
  </si>
  <si>
    <t>Rectangular fields: football</t>
  </si>
  <si>
    <t>Rectangular fields: cricket</t>
  </si>
  <si>
    <t>Rectangular fields: lacrosse</t>
  </si>
  <si>
    <t>Playgrounds</t>
  </si>
  <si>
    <t>All Agencies</t>
  </si>
  <si>
    <t xml:space="preserve">Basketball courts </t>
  </si>
  <si>
    <t xml:space="preserve">Tennis courts (outdoor) </t>
  </si>
  <si>
    <t>Dog parks</t>
  </si>
  <si>
    <t xml:space="preserve">Community gardens </t>
  </si>
  <si>
    <t xml:space="preserve">Swimming pools (outdoor) </t>
  </si>
  <si>
    <t>Multiuse courts – basketball, volleyball</t>
  </si>
  <si>
    <t xml:space="preserve">Totlots </t>
  </si>
  <si>
    <t xml:space="preserve">Skate parks </t>
  </si>
  <si>
    <t xml:space="preserve">Pickleball (outdoor)  </t>
  </si>
  <si>
    <t xml:space="preserve">Regulation 18-hole courses  </t>
  </si>
  <si>
    <t>Multiuse courts – tennis, pickleball (outdoor)</t>
  </si>
  <si>
    <t xml:space="preserve">Multipurpose synthetic field </t>
  </si>
  <si>
    <t xml:space="preserve">Ice rinks (outdoor) </t>
  </si>
  <si>
    <t>District population</t>
  </si>
  <si>
    <t>District ratio</t>
  </si>
  <si>
    <t>Diamond fields: baseball field – youth</t>
  </si>
  <si>
    <t>Diamond fields: softball field - adult</t>
  </si>
  <si>
    <t>Diamond fields: softball field - youth</t>
  </si>
  <si>
    <t>Rectangular fields: soccer field - youth</t>
  </si>
  <si>
    <t>Rectangular fields: soccer field - adult</t>
  </si>
  <si>
    <t>Overlay fields</t>
  </si>
  <si>
    <t>Rectangular fields: field hockey</t>
  </si>
  <si>
    <t>District should have</t>
  </si>
  <si>
    <t>District shortfall</t>
  </si>
  <si>
    <t>Notes</t>
  </si>
  <si>
    <t>76%</t>
  </si>
  <si>
    <t>69%</t>
  </si>
  <si>
    <t>68%</t>
  </si>
  <si>
    <t>63%</t>
  </si>
  <si>
    <t>62%</t>
  </si>
  <si>
    <t>55%</t>
  </si>
  <si>
    <t>52%</t>
  </si>
  <si>
    <t>51%</t>
  </si>
  <si>
    <t>50%</t>
  </si>
  <si>
    <t>49%</t>
  </si>
  <si>
    <t>48%</t>
  </si>
  <si>
    <t>42%</t>
  </si>
  <si>
    <t>41%</t>
  </si>
  <si>
    <t>35%</t>
  </si>
  <si>
    <t>31%</t>
  </si>
  <si>
    <t>29%</t>
  </si>
  <si>
    <t>27%</t>
  </si>
  <si>
    <t>25%</t>
  </si>
  <si>
    <t>18%</t>
  </si>
  <si>
    <t>14%</t>
  </si>
  <si>
    <t>11%</t>
  </si>
  <si>
    <t>9%</t>
  </si>
  <si>
    <t>4%</t>
  </si>
  <si>
    <t>?</t>
  </si>
  <si>
    <t>Percent of all Parks that have</t>
  </si>
  <si>
    <t>Do we have any?</t>
  </si>
  <si>
    <t>&lt;20,000 residents</t>
  </si>
  <si>
    <t>NRPA Facility Standards</t>
  </si>
  <si>
    <t>Oudoor not supported by local climate
Fee-based option exists within 20 miles (including ferry) in Everett through Everett Parks &amp; Recreation.</t>
  </si>
  <si>
    <t>Not District assets - School District
Lack of covered courts an issue with local players because of the District climate
Dimensions of school courts not in accordance with competition standards</t>
  </si>
  <si>
    <t>1x on District property
&gt;4x additional on school district properties</t>
  </si>
  <si>
    <t>1x full-sized field on Parks District property suitable to this activity 
2x Little League fields and 
1x combination Little League/Youth Softball field
+1x Dan Porter Park
+1x Dave Mackie Park
Fields are not all-weather and are subject to closure in fall, winter, and spring seasons.</t>
  </si>
  <si>
    <t>Not District assets
Marguerite Brons - 1
Double Bluff - 1</t>
  </si>
  <si>
    <t>District facility count</t>
  </si>
  <si>
    <t>Total facilities</t>
  </si>
  <si>
    <t>Other accessible facilities in District</t>
  </si>
  <si>
    <t>1x full-sized field on Parks District property suitable to this activity 
2x Little League fields and 
1x combination Little League/Youth Softball field
Dan Porter Park - 1
Dave Mackie Park - 1
Fields are not all-weather and are subject to closure in fall, winter, and spring seasons.</t>
  </si>
  <si>
    <t>Not District assets
Anderson Farm - 1
South Whidbey Tilth - 1
St. Peter's Clinton - 1</t>
  </si>
  <si>
    <t>Private facilities only.  Limited usage permitted for District programs
Useless Bay CC - summer
Island Athletic Club</t>
  </si>
  <si>
    <t xml:space="preserve">1x outdoor court basketall only
Former LMS - 4 indoor courts basketball/volleyball
</t>
  </si>
  <si>
    <t>2x on District property
Dan Porter Park - 1
Dave Mackie Park - 1
Generations Park - 1
Freeland Park - 1
Peace Park Langley - 1
Primary School - 1
Intermediate School - 1</t>
  </si>
  <si>
    <t xml:space="preserve">1x dedicated field with football uprights on school district property </t>
  </si>
  <si>
    <t>Temporary facility
Former LMS - 4
Primary school - 2?</t>
  </si>
  <si>
    <t>Temporary facility
Former LMS - 4 (PB only)
Primary school - 2 (PB only)
SWHS - 7 (Tennis/PB)</t>
  </si>
  <si>
    <t>Significant community need</t>
  </si>
  <si>
    <t>Need for District-owned?</t>
  </si>
  <si>
    <t>High</t>
  </si>
  <si>
    <t>Medium</t>
  </si>
  <si>
    <t>Low</t>
  </si>
  <si>
    <t>Community need grade?</t>
  </si>
  <si>
    <t>No lacrosse goals in District inventory
No active program on South Whidbey</t>
  </si>
  <si>
    <t>No field hockey goals in District inventory
No active program on South Whidbey</t>
  </si>
  <si>
    <t>Count for Qty determination?</t>
  </si>
  <si>
    <t>District needs</t>
  </si>
  <si>
    <t>NOTE 2:  NPRA Facility Standards for Parks and Recreation Districts in communities with populations &lt; 20,000 people is the reference for this section and is found later in this Appendix.  The list of missing facilities towards the Quantity criteria is detailed elsewhere in this section.  Not counted at the time of the adoption of this plan are 3x ice rink, 1x cricket field, 1x field hockey field, 2x lacrosse fields, and 2x Overlay fields due to the lack of public interest from the Needs Assessment process and/or acceptable public/private options.  These may factor into the Quality criteria calculation later in the plan period if public input changes measurably.</t>
  </si>
  <si>
    <t>Level of Service Summary Local Agencies</t>
  </si>
  <si>
    <t>Indicators and Criteria for Local Agencies</t>
  </si>
  <si>
    <t>games/practices</t>
  </si>
  <si>
    <t>outdoor games/practices</t>
  </si>
  <si>
    <t>indoor games/practices</t>
  </si>
  <si>
    <t>System Capacity - Pickleball</t>
  </si>
  <si>
    <t>System Capacity - Basketball</t>
  </si>
  <si>
    <t>System Capacity – Baseball</t>
  </si>
  <si>
    <t>System Capacity – Softball</t>
  </si>
  <si>
    <t>summer games/practices</t>
  </si>
  <si>
    <t>fall/winter/spring games/practices</t>
  </si>
  <si>
    <t>System Capacity - Swimming</t>
  </si>
  <si>
    <t>NOTE 5:  Capacity analysis completed for facilities identified as "High" on the scale of community needs</t>
  </si>
  <si>
    <t>Reference:  Lancaster, R.A. (Ed.). (1990). Recreation, Park, and Open Space Standards and Guidelines. Ashburn, VA: National Recreation and Park Association. (Reprinted with permission)</t>
  </si>
  <si>
    <t>Should also check:</t>
  </si>
  <si>
    <t>Needs assessment target?</t>
  </si>
  <si>
    <t>Calculation data</t>
  </si>
  <si>
    <t>Number of Parks</t>
  </si>
  <si>
    <t>Acres of Parkland</t>
  </si>
  <si>
    <t>Residents per</t>
  </si>
  <si>
    <t>Miles of Trails</t>
  </si>
  <si>
    <t>Recreation Center (including gyms)</t>
  </si>
  <si>
    <t>Community Centers</t>
  </si>
  <si>
    <t>Senior Centers</t>
  </si>
  <si>
    <t>Performance amphitheaters</t>
  </si>
  <si>
    <t>Nature Centers</t>
  </si>
  <si>
    <t>Aquatics Centers</t>
  </si>
  <si>
    <t>Stadiums</t>
  </si>
  <si>
    <t>Teen Centers</t>
  </si>
  <si>
    <t>Indoor Ice Rinks</t>
  </si>
  <si>
    <t>Arenas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</si>
</sst>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rgb="FF000000"/>
      <name val="Calibri"/>
      <family val="2"/>
    </font>
    <font>
      <sz val="10"/>
      <color theme="1"/>
      <name val="Times New Roman"/>
      <family val="1"/>
    </font>
    <font>
      <sz val="11"/>
      <color rgb="FF000000"/>
      <name val="Symbol"/>
      <family val="1"/>
      <charset val="2"/>
    </font>
    <font>
      <sz val="7"/>
      <color rgb="FF000000"/>
      <name val="Times New Roman"/>
      <family val="1"/>
    </font>
    <font>
      <b/>
      <sz val="11"/>
      <color rgb="FF000000"/>
      <name val="Calibri"/>
      <family val="2"/>
    </font>
    <font>
      <sz val="11"/>
      <color theme="1"/>
      <name val="Calibri"/>
      <family val="2"/>
    </font>
    <font>
      <b/>
      <sz val="10"/>
      <color rgb="FF000000"/>
      <name val="Calibri"/>
      <family val="2"/>
    </font>
    <font>
      <sz val="10"/>
      <color rgb="FF000000"/>
      <name val="Calibri"/>
      <family val="2"/>
    </font>
    <font>
      <b/>
      <sz val="7"/>
      <color rgb="FF000000"/>
      <name val="Times New Roman"/>
      <family val="1"/>
    </font>
    <font>
      <i/>
      <sz val="10"/>
      <color rgb="FF000000"/>
      <name val="Calibri"/>
      <family val="2"/>
    </font>
    <font>
      <sz val="10"/>
      <color theme="1"/>
      <name val="Calibri"/>
      <family val="2"/>
    </font>
    <font>
      <b/>
      <sz val="18"/>
      <color theme="1"/>
      <name val="Calibri"/>
      <family val="2"/>
      <scheme val="minor"/>
    </font>
    <font>
      <b/>
      <sz val="14"/>
      <color theme="1"/>
      <name val="Calibri"/>
      <family val="2"/>
      <scheme val="minor"/>
    </font>
    <font>
      <i/>
      <sz val="11"/>
      <color rgb="FF000000"/>
      <name val="Calibri"/>
      <family val="2"/>
    </font>
  </fonts>
  <fills count="7">
    <fill>
      <patternFill patternType="none"/>
    </fill>
    <fill>
      <patternFill patternType="gray125"/>
    </fill>
    <fill>
      <patternFill patternType="solid">
        <fgColor rgb="FFD9D9D9"/>
        <bgColor indexed="64"/>
      </patternFill>
    </fill>
    <fill>
      <patternFill patternType="solid">
        <fgColor rgb="FFE0E0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9" fontId="2" fillId="2" borderId="4" xfId="0" applyNumberFormat="1"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9" fontId="2" fillId="3" borderId="4" xfId="0" applyNumberFormat="1"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7"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3" fontId="2" fillId="2" borderId="4" xfId="0" applyNumberFormat="1" applyFont="1" applyFill="1" applyBorder="1" applyAlignment="1">
      <alignment horizontal="center" vertical="center"/>
    </xf>
    <xf numFmtId="0" fontId="6"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5" xfId="0" applyFont="1" applyBorder="1" applyAlignment="1">
      <alignment vertical="center" wrapText="1"/>
    </xf>
    <xf numFmtId="0" fontId="9" fillId="0" borderId="6" xfId="0" applyFont="1" applyBorder="1" applyAlignment="1">
      <alignment vertical="center" wrapText="1"/>
    </xf>
    <xf numFmtId="0" fontId="9" fillId="0" borderId="4" xfId="0" applyFont="1" applyBorder="1" applyAlignment="1">
      <alignment vertical="center" wrapText="1"/>
    </xf>
    <xf numFmtId="0" fontId="0" fillId="0" borderId="5" xfId="0" applyBorder="1" applyAlignment="1">
      <alignment horizontal="left" vertical="center" wrapText="1" indent="1"/>
    </xf>
    <xf numFmtId="0" fontId="8" fillId="0" borderId="5" xfId="0" applyFont="1" applyBorder="1" applyAlignment="1">
      <alignment horizontal="left" vertical="center" wrapText="1" indent="1"/>
    </xf>
    <xf numFmtId="0" fontId="8" fillId="0" borderId="3" xfId="0" applyFont="1" applyBorder="1" applyAlignment="1">
      <alignment horizontal="left" vertical="center" wrapText="1" indent="1"/>
    </xf>
    <xf numFmtId="0" fontId="0" fillId="0" borderId="6" xfId="0"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8" fillId="0" borderId="3" xfId="0" applyFont="1" applyBorder="1" applyAlignment="1">
      <alignment vertical="center" wrapText="1"/>
    </xf>
    <xf numFmtId="0" fontId="8" fillId="0" borderId="5" xfId="0" applyFont="1" applyBorder="1" applyAlignment="1">
      <alignment horizontal="left" vertical="center" wrapText="1" indent="4"/>
    </xf>
    <xf numFmtId="0" fontId="9" fillId="0" borderId="5" xfId="0" applyFont="1" applyBorder="1" applyAlignment="1">
      <alignment horizontal="left" vertical="center" wrapText="1" indent="2"/>
    </xf>
    <xf numFmtId="0" fontId="9" fillId="0" borderId="5" xfId="0" applyFont="1" applyBorder="1" applyAlignment="1">
      <alignment horizontal="left" vertical="center" wrapText="1" indent="4"/>
    </xf>
    <xf numFmtId="0" fontId="0" fillId="0" borderId="5" xfId="0" applyBorder="1" applyAlignment="1">
      <alignment vertical="top" wrapText="1"/>
    </xf>
    <xf numFmtId="0" fontId="11" fillId="0" borderId="6" xfId="0" applyFont="1" applyBorder="1" applyAlignment="1">
      <alignment vertical="center" wrapText="1"/>
    </xf>
    <xf numFmtId="0" fontId="12" fillId="0" borderId="4" xfId="0" applyFont="1" applyBorder="1" applyAlignment="1">
      <alignment vertical="center" wrapText="1"/>
    </xf>
    <xf numFmtId="0" fontId="6" fillId="0" borderId="0" xfId="0" applyFont="1" applyAlignment="1">
      <alignment vertical="center"/>
    </xf>
    <xf numFmtId="0" fontId="0" fillId="0" borderId="8" xfId="0" applyBorder="1"/>
    <xf numFmtId="3" fontId="0" fillId="0" borderId="8" xfId="0" applyNumberFormat="1" applyBorder="1"/>
    <xf numFmtId="9" fontId="0" fillId="0" borderId="8" xfId="0" applyNumberFormat="1" applyBorder="1"/>
    <xf numFmtId="0" fontId="0" fillId="0" borderId="8" xfId="0" applyBorder="1" applyAlignment="1">
      <alignment horizontal="center"/>
    </xf>
    <xf numFmtId="0" fontId="0" fillId="4" borderId="8" xfId="0" applyFill="1" applyBorder="1" applyAlignment="1">
      <alignment horizontal="center"/>
    </xf>
    <xf numFmtId="0" fontId="0" fillId="0" borderId="0" xfId="0" applyAlignment="1">
      <alignment horizontal="center"/>
    </xf>
    <xf numFmtId="0" fontId="2" fillId="0" borderId="8" xfId="0" applyFont="1" applyBorder="1" applyAlignment="1">
      <alignment vertical="center"/>
    </xf>
    <xf numFmtId="9" fontId="0" fillId="0" borderId="8" xfId="1" applyFont="1" applyBorder="1" applyAlignment="1">
      <alignment horizontal="center"/>
    </xf>
    <xf numFmtId="0" fontId="0" fillId="0" borderId="8" xfId="0" applyBorder="1" applyAlignment="1">
      <alignment horizontal="right"/>
    </xf>
    <xf numFmtId="0" fontId="0" fillId="0" borderId="8" xfId="0" applyBorder="1" applyAlignment="1">
      <alignment wrapText="1"/>
    </xf>
    <xf numFmtId="0" fontId="0" fillId="0" borderId="0" xfId="0" applyAlignment="1">
      <alignment wrapText="1"/>
    </xf>
    <xf numFmtId="0" fontId="0" fillId="4" borderId="8" xfId="0" applyFill="1" applyBorder="1" applyAlignment="1">
      <alignment horizontal="center" wrapText="1"/>
    </xf>
    <xf numFmtId="0" fontId="0" fillId="0" borderId="8" xfId="0" applyBorder="1" applyAlignment="1">
      <alignment horizontal="center" wrapText="1"/>
    </xf>
    <xf numFmtId="0" fontId="0" fillId="4" borderId="9" xfId="0" applyFill="1" applyBorder="1"/>
    <xf numFmtId="0" fontId="0" fillId="0" borderId="9" xfId="0" applyBorder="1"/>
    <xf numFmtId="3" fontId="0" fillId="0" borderId="10" xfId="0" applyNumberFormat="1" applyBorder="1"/>
    <xf numFmtId="0" fontId="0" fillId="0" borderId="9" xfId="0" applyBorder="1" applyAlignment="1">
      <alignment horizontal="center"/>
    </xf>
    <xf numFmtId="3" fontId="0" fillId="4" borderId="8" xfId="0" applyNumberFormat="1" applyFill="1" applyBorder="1" applyAlignment="1">
      <alignment horizontal="left" wrapText="1"/>
    </xf>
    <xf numFmtId="0" fontId="0" fillId="0" borderId="0" xfId="0" applyAlignment="1">
      <alignment horizontal="left"/>
    </xf>
    <xf numFmtId="0" fontId="2" fillId="0" borderId="1" xfId="0" applyFont="1" applyBorder="1" applyAlignment="1">
      <alignment horizontal="center" vertical="center" wrapText="1"/>
    </xf>
    <xf numFmtId="0" fontId="2" fillId="2" borderId="4" xfId="0"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5" borderId="3" xfId="0" applyFont="1" applyFill="1" applyBorder="1" applyAlignment="1">
      <alignment horizontal="center" vertical="center" wrapText="1"/>
    </xf>
    <xf numFmtId="0" fontId="13" fillId="0" borderId="0" xfId="0" applyFont="1"/>
    <xf numFmtId="0" fontId="14" fillId="0" borderId="0" xfId="0" applyFont="1"/>
    <xf numFmtId="0" fontId="2" fillId="6" borderId="0" xfId="0" applyFont="1" applyFill="1" applyAlignment="1">
      <alignment vertical="center"/>
    </xf>
    <xf numFmtId="0" fontId="2" fillId="5" borderId="4"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5"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3" fontId="2" fillId="5" borderId="4"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 fontId="0" fillId="4" borderId="8" xfId="0" applyNumberFormat="1" applyFill="1" applyBorder="1" applyAlignment="1">
      <alignment horizontal="center"/>
    </xf>
    <xf numFmtId="0" fontId="0" fillId="5" borderId="8" xfId="0" applyFill="1" applyBorder="1" applyAlignment="1">
      <alignment horizontal="center"/>
    </xf>
    <xf numFmtId="9" fontId="0" fillId="0" borderId="8" xfId="0" applyNumberFormat="1" applyBorder="1" applyAlignment="1">
      <alignment horizontal="right"/>
    </xf>
    <xf numFmtId="0" fontId="2" fillId="0" borderId="0" xfId="0" applyFont="1" applyAlignment="1">
      <alignment vertical="center" wrapText="1"/>
    </xf>
    <xf numFmtId="0" fontId="0" fillId="0" borderId="0" xfId="0" applyAlignment="1">
      <alignment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5" borderId="0" xfId="0" applyFont="1" applyFill="1" applyAlignment="1">
      <alignment vertical="center" wrapText="1"/>
    </xf>
    <xf numFmtId="0" fontId="0" fillId="5" borderId="0" xfId="0" applyFill="1" applyAlignment="1">
      <alignment wrapText="1"/>
    </xf>
    <xf numFmtId="0" fontId="2" fillId="3" borderId="7" xfId="0" applyFont="1" applyFill="1" applyBorder="1" applyAlignment="1">
      <alignment horizontal="center" vertical="center"/>
    </xf>
    <xf numFmtId="0" fontId="2" fillId="3" borderId="3" xfId="0" applyFont="1" applyFill="1" applyBorder="1" applyAlignment="1">
      <alignment horizontal="center" vertical="center"/>
    </xf>
    <xf numFmtId="9" fontId="2" fillId="3" borderId="7" xfId="0" applyNumberFormat="1" applyFont="1" applyFill="1" applyBorder="1" applyAlignment="1">
      <alignment horizontal="center" vertical="center"/>
    </xf>
    <xf numFmtId="9" fontId="2" fillId="3" borderId="3" xfId="0" applyNumberFormat="1" applyFont="1" applyFill="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9" fillId="0" borderId="7" xfId="0" applyFont="1" applyBorder="1" applyAlignment="1">
      <alignment vertical="center" wrapText="1"/>
    </xf>
    <xf numFmtId="0" fontId="9" fillId="0" borderId="3" xfId="0" applyFont="1" applyBorder="1" applyAlignment="1">
      <alignment vertical="center" wrapText="1"/>
    </xf>
    <xf numFmtId="0" fontId="8" fillId="0" borderId="7" xfId="0" applyFont="1" applyBorder="1" applyAlignment="1">
      <alignment vertical="center" wrapText="1"/>
    </xf>
    <xf numFmtId="0" fontId="8" fillId="0" borderId="3" xfId="0" applyFont="1" applyBorder="1" applyAlignment="1">
      <alignment vertical="center" wrapText="1"/>
    </xf>
    <xf numFmtId="0" fontId="9" fillId="0" borderId="5" xfId="0" applyFont="1" applyBorder="1" applyAlignment="1">
      <alignment vertical="center" wrapText="1"/>
    </xf>
    <xf numFmtId="0" fontId="8" fillId="0" borderId="5"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12700</xdr:colOff>
      <xdr:row>0</xdr:row>
      <xdr:rowOff>0</xdr:rowOff>
    </xdr:from>
    <xdr:to>
      <xdr:col>11</xdr:col>
      <xdr:colOff>590836</xdr:colOff>
      <xdr:row>13</xdr:row>
      <xdr:rowOff>6542</xdr:rowOff>
    </xdr:to>
    <xdr:pic>
      <xdr:nvPicPr>
        <xdr:cNvPr id="2" name="Picture 1">
          <a:extLst>
            <a:ext uri="{FF2B5EF4-FFF2-40B4-BE49-F238E27FC236}">
              <a16:creationId xmlns:a16="http://schemas.microsoft.com/office/drawing/2014/main" id="{28A4F4A7-8D0F-D6EA-D69A-62DFF6429A0E}"/>
            </a:ext>
          </a:extLst>
        </xdr:cNvPr>
        <xdr:cNvPicPr>
          <a:picLocks noChangeAspect="1"/>
        </xdr:cNvPicPr>
      </xdr:nvPicPr>
      <xdr:blipFill>
        <a:blip xmlns:r="http://schemas.openxmlformats.org/officeDocument/2006/relationships" r:embed="rId1"/>
        <a:stretch>
          <a:fillRect/>
        </a:stretch>
      </xdr:blipFill>
      <xdr:spPr>
        <a:xfrm>
          <a:off x="5975350" y="0"/>
          <a:ext cx="5569236" cy="3740342"/>
        </a:xfrm>
        <a:prstGeom prst="rect">
          <a:avLst/>
        </a:prstGeom>
      </xdr:spPr>
    </xdr:pic>
    <xdr:clientData/>
  </xdr:twoCellAnchor>
  <xdr:twoCellAnchor editAs="oneCell">
    <xdr:from>
      <xdr:col>4</xdr:col>
      <xdr:colOff>107950</xdr:colOff>
      <xdr:row>12</xdr:row>
      <xdr:rowOff>184150</xdr:rowOff>
    </xdr:from>
    <xdr:to>
      <xdr:col>12</xdr:col>
      <xdr:colOff>57435</xdr:colOff>
      <xdr:row>19</xdr:row>
      <xdr:rowOff>82651</xdr:rowOff>
    </xdr:to>
    <xdr:pic>
      <xdr:nvPicPr>
        <xdr:cNvPr id="3" name="Picture 2">
          <a:extLst>
            <a:ext uri="{FF2B5EF4-FFF2-40B4-BE49-F238E27FC236}">
              <a16:creationId xmlns:a16="http://schemas.microsoft.com/office/drawing/2014/main" id="{7C20F783-B2D2-D527-1532-F9C0035E3F10}"/>
            </a:ext>
          </a:extLst>
        </xdr:cNvPr>
        <xdr:cNvPicPr>
          <a:picLocks noChangeAspect="1"/>
        </xdr:cNvPicPr>
      </xdr:nvPicPr>
      <xdr:blipFill>
        <a:blip xmlns:r="http://schemas.openxmlformats.org/officeDocument/2006/relationships" r:embed="rId2"/>
        <a:stretch>
          <a:fillRect/>
        </a:stretch>
      </xdr:blipFill>
      <xdr:spPr>
        <a:xfrm>
          <a:off x="6070600" y="3727450"/>
          <a:ext cx="5550185" cy="1968601"/>
        </a:xfrm>
        <a:prstGeom prst="rect">
          <a:avLst/>
        </a:prstGeom>
      </xdr:spPr>
    </xdr:pic>
    <xdr:clientData/>
  </xdr:twoCellAnchor>
  <xdr:twoCellAnchor editAs="oneCell">
    <xdr:from>
      <xdr:col>5</xdr:col>
      <xdr:colOff>6350</xdr:colOff>
      <xdr:row>34</xdr:row>
      <xdr:rowOff>457200</xdr:rowOff>
    </xdr:from>
    <xdr:to>
      <xdr:col>14</xdr:col>
      <xdr:colOff>70135</xdr:colOff>
      <xdr:row>42</xdr:row>
      <xdr:rowOff>120758</xdr:rowOff>
    </xdr:to>
    <xdr:pic>
      <xdr:nvPicPr>
        <xdr:cNvPr id="4" name="Picture 3">
          <a:extLst>
            <a:ext uri="{FF2B5EF4-FFF2-40B4-BE49-F238E27FC236}">
              <a16:creationId xmlns:a16="http://schemas.microsoft.com/office/drawing/2014/main" id="{AEEF4B5F-39D5-FC42-E3D4-7C21388006F2}"/>
            </a:ext>
          </a:extLst>
        </xdr:cNvPr>
        <xdr:cNvPicPr>
          <a:picLocks noChangeAspect="1"/>
        </xdr:cNvPicPr>
      </xdr:nvPicPr>
      <xdr:blipFill>
        <a:blip xmlns:r="http://schemas.openxmlformats.org/officeDocument/2006/relationships" r:embed="rId3"/>
        <a:stretch>
          <a:fillRect/>
        </a:stretch>
      </xdr:blipFill>
      <xdr:spPr>
        <a:xfrm>
          <a:off x="6845300" y="12744450"/>
          <a:ext cx="5550185" cy="2101958"/>
        </a:xfrm>
        <a:prstGeom prst="rect">
          <a:avLst/>
        </a:prstGeom>
      </xdr:spPr>
    </xdr:pic>
    <xdr:clientData/>
  </xdr:twoCellAnchor>
  <xdr:twoCellAnchor editAs="oneCell">
    <xdr:from>
      <xdr:col>5</xdr:col>
      <xdr:colOff>57150</xdr:colOff>
      <xdr:row>42</xdr:row>
      <xdr:rowOff>158750</xdr:rowOff>
    </xdr:from>
    <xdr:to>
      <xdr:col>14</xdr:col>
      <xdr:colOff>114585</xdr:colOff>
      <xdr:row>51</xdr:row>
      <xdr:rowOff>63620</xdr:rowOff>
    </xdr:to>
    <xdr:pic>
      <xdr:nvPicPr>
        <xdr:cNvPr id="5" name="Picture 4">
          <a:extLst>
            <a:ext uri="{FF2B5EF4-FFF2-40B4-BE49-F238E27FC236}">
              <a16:creationId xmlns:a16="http://schemas.microsoft.com/office/drawing/2014/main" id="{22DE94CA-1E0D-DF88-A2E6-E3A5C25F3638}"/>
            </a:ext>
          </a:extLst>
        </xdr:cNvPr>
        <xdr:cNvPicPr>
          <a:picLocks noChangeAspect="1"/>
        </xdr:cNvPicPr>
      </xdr:nvPicPr>
      <xdr:blipFill>
        <a:blip xmlns:r="http://schemas.openxmlformats.org/officeDocument/2006/relationships" r:embed="rId4"/>
        <a:stretch>
          <a:fillRect/>
        </a:stretch>
      </xdr:blipFill>
      <xdr:spPr>
        <a:xfrm>
          <a:off x="6896100" y="14884400"/>
          <a:ext cx="5543835" cy="23305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CC88E-7594-45A6-B746-D601ECE44EEC}">
  <dimension ref="A1:F118"/>
  <sheetViews>
    <sheetView tabSelected="1" topLeftCell="A3" workbookViewId="0">
      <selection activeCell="Q11" sqref="Q11"/>
    </sheetView>
  </sheetViews>
  <sheetFormatPr defaultRowHeight="15" x14ac:dyDescent="0.25"/>
  <cols>
    <col min="1" max="1" width="30.5703125" customWidth="1"/>
    <col min="2" max="2" width="26.7109375" customWidth="1"/>
    <col min="3" max="3" width="15.42578125" customWidth="1"/>
    <col min="4" max="4" width="12.5703125" customWidth="1"/>
    <col min="5" max="5" width="19.140625" customWidth="1"/>
  </cols>
  <sheetData>
    <row r="1" spans="1:4" ht="23.25" x14ac:dyDescent="0.35">
      <c r="A1" s="65" t="s">
        <v>381</v>
      </c>
    </row>
    <row r="2" spans="1:4" ht="18.75" x14ac:dyDescent="0.3">
      <c r="A2" s="66" t="s">
        <v>382</v>
      </c>
    </row>
    <row r="3" spans="1:4" ht="15.75" thickBot="1" x14ac:dyDescent="0.3">
      <c r="A3" s="67" t="s">
        <v>0</v>
      </c>
    </row>
    <row r="4" spans="1:4" ht="45.75" thickBot="1" x14ac:dyDescent="0.3">
      <c r="A4" s="60" t="s">
        <v>1</v>
      </c>
      <c r="B4" s="19" t="s">
        <v>2</v>
      </c>
      <c r="C4" s="19" t="s">
        <v>4</v>
      </c>
      <c r="D4" s="19" t="s">
        <v>5</v>
      </c>
    </row>
    <row r="5" spans="1:4" ht="15.75" thickBot="1" x14ac:dyDescent="0.3">
      <c r="A5" s="64">
        <v>70</v>
      </c>
      <c r="B5" s="68">
        <v>82</v>
      </c>
      <c r="C5" s="62">
        <f>1-(A5/B5)</f>
        <v>0.14634146341463417</v>
      </c>
      <c r="D5" s="61" t="str">
        <f>IF(C5&gt;0.41,"E",IF(C5&gt;0.3,"D",IF(C5&gt;0.2,"C",IF(C5&gt;0.1,"B","A"))))</f>
        <v>B</v>
      </c>
    </row>
    <row r="6" spans="1:4" ht="45.75" thickBot="1" x14ac:dyDescent="0.3">
      <c r="A6" s="20" t="s">
        <v>9</v>
      </c>
      <c r="B6" s="20" t="s">
        <v>9</v>
      </c>
      <c r="C6" s="20" t="s">
        <v>4</v>
      </c>
      <c r="D6" s="20" t="s">
        <v>5</v>
      </c>
    </row>
    <row r="7" spans="1:4" ht="15.75" thickBot="1" x14ac:dyDescent="0.3">
      <c r="A7" s="64">
        <v>60</v>
      </c>
      <c r="B7" s="68">
        <v>70</v>
      </c>
      <c r="C7" s="62">
        <f>(A7/B7)</f>
        <v>0.8571428571428571</v>
      </c>
      <c r="D7" s="61" t="str">
        <f>IF(C7&gt;0.6,"A",IF(C7&gt;0.5,"B",IF(C7&gt;0.4,"C",IF(C7&gt;0.3,"D","E"))))</f>
        <v>A</v>
      </c>
    </row>
    <row r="8" spans="1:4" ht="60.75" thickBot="1" x14ac:dyDescent="0.3">
      <c r="A8" s="63" t="s">
        <v>387</v>
      </c>
      <c r="B8" s="20" t="s">
        <v>11</v>
      </c>
      <c r="C8" s="20" t="s">
        <v>12</v>
      </c>
      <c r="D8" s="20" t="s">
        <v>5</v>
      </c>
    </row>
    <row r="9" spans="1:4" ht="15.75" thickBot="1" x14ac:dyDescent="0.3">
      <c r="A9" s="64">
        <v>300</v>
      </c>
      <c r="B9" s="68">
        <v>400</v>
      </c>
      <c r="C9" s="62">
        <f>(A9/B9)</f>
        <v>0.75</v>
      </c>
      <c r="D9" s="61" t="str">
        <f>IF(C9&gt;0.75,"A",IF(C9&gt;0.6,"B",IF(C9&gt;0.45,"C",IF(C9&gt;0.29,"D","E"))))</f>
        <v>B</v>
      </c>
    </row>
    <row r="10" spans="1:4" ht="15.75" thickBot="1" x14ac:dyDescent="0.3">
      <c r="A10" s="69" t="s">
        <v>383</v>
      </c>
      <c r="B10" s="70" t="s">
        <v>383</v>
      </c>
      <c r="C10" s="20"/>
      <c r="D10" s="20"/>
    </row>
    <row r="11" spans="1:4" ht="60.75" thickBot="1" x14ac:dyDescent="0.3">
      <c r="A11" s="71" t="s">
        <v>386</v>
      </c>
      <c r="B11" s="72" t="s">
        <v>11</v>
      </c>
      <c r="C11" s="20" t="s">
        <v>12</v>
      </c>
      <c r="D11" s="20" t="s">
        <v>5</v>
      </c>
    </row>
    <row r="12" spans="1:4" ht="15.75" thickBot="1" x14ac:dyDescent="0.3">
      <c r="A12" s="73">
        <v>150</v>
      </c>
      <c r="B12" s="73">
        <v>250</v>
      </c>
      <c r="C12" s="62">
        <f>(A12/B12)</f>
        <v>0.6</v>
      </c>
      <c r="D12" s="61" t="str">
        <f>IF(C12&gt;0.75,"A",IF(C12&gt;0.6,"B",IF(C12&gt;0.45,"C",IF(C12&gt;0.29,"D","E"))))</f>
        <v>C</v>
      </c>
    </row>
    <row r="13" spans="1:4" ht="15.75" thickBot="1" x14ac:dyDescent="0.3">
      <c r="A13" s="69" t="s">
        <v>384</v>
      </c>
      <c r="B13" s="70" t="s">
        <v>384</v>
      </c>
      <c r="C13" s="20"/>
      <c r="D13" s="20"/>
    </row>
    <row r="14" spans="1:4" ht="15.75" thickBot="1" x14ac:dyDescent="0.3">
      <c r="A14" s="73">
        <v>40</v>
      </c>
      <c r="B14" s="73">
        <v>48</v>
      </c>
      <c r="C14" s="62">
        <f>(A14/B14)</f>
        <v>0.83333333333333337</v>
      </c>
      <c r="D14" s="61" t="str">
        <f>IF(C14&gt;0.75,"A",IF(C14&gt;0.6,"B",IF(C14&gt;0.45,"C",IF(C14&gt;0.29,"D","E"))))</f>
        <v>A</v>
      </c>
    </row>
    <row r="15" spans="1:4" ht="15.75" thickBot="1" x14ac:dyDescent="0.3">
      <c r="A15" s="69" t="s">
        <v>385</v>
      </c>
      <c r="B15" s="70" t="s">
        <v>385</v>
      </c>
      <c r="C15" s="20"/>
      <c r="D15" s="20"/>
    </row>
    <row r="16" spans="1:4" ht="60.75" thickBot="1" x14ac:dyDescent="0.3">
      <c r="A16" s="63" t="s">
        <v>388</v>
      </c>
      <c r="B16" s="20" t="s">
        <v>11</v>
      </c>
      <c r="C16" s="20" t="s">
        <v>12</v>
      </c>
      <c r="D16" s="20" t="s">
        <v>5</v>
      </c>
    </row>
    <row r="17" spans="1:4" ht="15.75" thickBot="1" x14ac:dyDescent="0.3">
      <c r="A17" s="64">
        <v>250</v>
      </c>
      <c r="B17" s="68">
        <v>334</v>
      </c>
      <c r="C17" s="62">
        <f>(A17/B17)</f>
        <v>0.74850299401197606</v>
      </c>
      <c r="D17" s="61" t="str">
        <f>IF(C17&gt;0.75,"A",IF(C17&gt;0.6,"B",IF(C17&gt;0.45,"C",IF(C17&gt;0.29,"D","E"))))</f>
        <v>B</v>
      </c>
    </row>
    <row r="18" spans="1:4" ht="15.75" thickBot="1" x14ac:dyDescent="0.3">
      <c r="A18" s="69" t="s">
        <v>383</v>
      </c>
      <c r="B18" s="69" t="s">
        <v>383</v>
      </c>
      <c r="C18" s="20"/>
      <c r="D18" s="20"/>
    </row>
    <row r="19" spans="1:4" ht="60.75" thickBot="1" x14ac:dyDescent="0.3">
      <c r="A19" s="63" t="s">
        <v>389</v>
      </c>
      <c r="B19" s="20" t="s">
        <v>11</v>
      </c>
      <c r="C19" s="20" t="s">
        <v>12</v>
      </c>
      <c r="D19" s="20" t="s">
        <v>5</v>
      </c>
    </row>
    <row r="20" spans="1:4" ht="15.75" thickBot="1" x14ac:dyDescent="0.3">
      <c r="A20" s="64">
        <v>125</v>
      </c>
      <c r="B20" s="68">
        <v>225</v>
      </c>
      <c r="C20" s="62">
        <f>(A20/B20)</f>
        <v>0.55555555555555558</v>
      </c>
      <c r="D20" s="61" t="str">
        <f>IF(C20&gt;0.75,"A",IF(C20&gt;0.6,"B",IF(C20&gt;0.45,"C",IF(C20&gt;0.29,"D","E"))))</f>
        <v>C</v>
      </c>
    </row>
    <row r="21" spans="1:4" ht="15.75" thickBot="1" x14ac:dyDescent="0.3">
      <c r="A21" s="69" t="s">
        <v>383</v>
      </c>
      <c r="B21" s="69" t="s">
        <v>383</v>
      </c>
      <c r="C21" s="20"/>
      <c r="D21" s="20"/>
    </row>
    <row r="22" spans="1:4" ht="60.75" thickBot="1" x14ac:dyDescent="0.3">
      <c r="A22" s="63" t="s">
        <v>27</v>
      </c>
      <c r="B22" s="20" t="s">
        <v>11</v>
      </c>
      <c r="C22" s="20" t="s">
        <v>12</v>
      </c>
      <c r="D22" s="20" t="s">
        <v>5</v>
      </c>
    </row>
    <row r="23" spans="1:4" ht="15.75" thickBot="1" x14ac:dyDescent="0.3">
      <c r="A23" s="64">
        <v>375</v>
      </c>
      <c r="B23" s="68">
        <v>400</v>
      </c>
      <c r="C23" s="62">
        <f>(A23/B23)</f>
        <v>0.9375</v>
      </c>
      <c r="D23" s="61" t="str">
        <f>IF(C23&gt;0.75,"A",IF(C23&gt;0.6,"B",IF(C23&gt;0.45,"C",IF(C23&gt;0.29,"D","E"))))</f>
        <v>A</v>
      </c>
    </row>
    <row r="24" spans="1:4" ht="15.75" thickBot="1" x14ac:dyDescent="0.3">
      <c r="A24" s="69" t="s">
        <v>390</v>
      </c>
      <c r="B24" s="69" t="s">
        <v>390</v>
      </c>
      <c r="C24" s="20"/>
      <c r="D24" s="20"/>
    </row>
    <row r="25" spans="1:4" ht="15.75" thickBot="1" x14ac:dyDescent="0.3">
      <c r="A25" s="64">
        <v>800</v>
      </c>
      <c r="B25" s="68">
        <v>1134</v>
      </c>
      <c r="C25" s="62">
        <f>(A25/B25)</f>
        <v>0.70546737213403876</v>
      </c>
      <c r="D25" s="61" t="str">
        <f>IF(C25&gt;0.75,"A",IF(C25&gt;0.6,"B",IF(C25&gt;0.45,"C",IF(C25&gt;0.29,"D","E"))))</f>
        <v>B</v>
      </c>
    </row>
    <row r="26" spans="1:4" ht="30.75" thickBot="1" x14ac:dyDescent="0.3">
      <c r="A26" s="69" t="s">
        <v>391</v>
      </c>
      <c r="B26" s="69" t="s">
        <v>391</v>
      </c>
      <c r="C26" s="20"/>
      <c r="D26" s="20"/>
    </row>
    <row r="27" spans="1:4" ht="60.75" thickBot="1" x14ac:dyDescent="0.3">
      <c r="A27" s="63" t="s">
        <v>392</v>
      </c>
      <c r="B27" s="20" t="s">
        <v>11</v>
      </c>
      <c r="C27" s="20" t="s">
        <v>12</v>
      </c>
      <c r="D27" s="20" t="s">
        <v>5</v>
      </c>
    </row>
    <row r="28" spans="1:4" ht="15.75" thickBot="1" x14ac:dyDescent="0.3">
      <c r="A28" s="64">
        <v>50</v>
      </c>
      <c r="B28" s="68">
        <v>300</v>
      </c>
      <c r="C28" s="62">
        <f>(A28/B28)</f>
        <v>0.16666666666666666</v>
      </c>
      <c r="D28" s="61" t="str">
        <f>IF(C28&gt;0.75,"A",IF(C28&gt;0.6,"B",IF(C28&gt;0.45,"C",IF(C28&gt;0.29,"D","E"))))</f>
        <v>E</v>
      </c>
    </row>
    <row r="29" spans="1:4" ht="15.75" thickBot="1" x14ac:dyDescent="0.3">
      <c r="A29" s="69" t="s">
        <v>383</v>
      </c>
      <c r="B29" s="69" t="s">
        <v>383</v>
      </c>
      <c r="C29" s="20"/>
      <c r="D29" s="20"/>
    </row>
    <row r="31" spans="1:4" ht="79.5" customHeight="1" x14ac:dyDescent="0.25">
      <c r="A31" s="89" t="s">
        <v>43</v>
      </c>
      <c r="B31" s="90"/>
      <c r="C31" s="90"/>
      <c r="D31" s="90"/>
    </row>
    <row r="32" spans="1:4" ht="120" customHeight="1" x14ac:dyDescent="0.25">
      <c r="A32" s="84" t="s">
        <v>380</v>
      </c>
      <c r="B32" s="85"/>
      <c r="C32" s="85"/>
      <c r="D32" s="85"/>
    </row>
    <row r="33" spans="1:5" ht="44.45" customHeight="1" x14ac:dyDescent="0.25">
      <c r="A33" s="84" t="s">
        <v>45</v>
      </c>
      <c r="B33" s="85"/>
      <c r="C33" s="85"/>
      <c r="D33" s="85"/>
    </row>
    <row r="34" spans="1:5" ht="44.45" customHeight="1" x14ac:dyDescent="0.25">
      <c r="A34" s="84" t="s">
        <v>46</v>
      </c>
      <c r="B34" s="85"/>
      <c r="C34" s="85"/>
      <c r="D34" s="85"/>
    </row>
    <row r="35" spans="1:5" ht="44.45" customHeight="1" x14ac:dyDescent="0.25">
      <c r="A35" s="84" t="s">
        <v>393</v>
      </c>
      <c r="B35" s="85"/>
      <c r="C35" s="85"/>
      <c r="D35" s="85"/>
    </row>
    <row r="37" spans="1:5" ht="15.75" thickBot="1" x14ac:dyDescent="0.3">
      <c r="A37" s="1" t="s">
        <v>54</v>
      </c>
    </row>
    <row r="38" spans="1:5" s="51" customFormat="1" ht="45.75" thickBot="1" x14ac:dyDescent="0.3">
      <c r="A38" s="60" t="s">
        <v>1</v>
      </c>
      <c r="B38" s="19" t="s">
        <v>48</v>
      </c>
      <c r="C38" s="19" t="s">
        <v>49</v>
      </c>
      <c r="D38" s="19" t="s">
        <v>5</v>
      </c>
      <c r="E38" s="50" t="s">
        <v>396</v>
      </c>
    </row>
    <row r="39" spans="1:5" s="51" customFormat="1" ht="15.75" thickBot="1" x14ac:dyDescent="0.3">
      <c r="A39" s="64">
        <v>48</v>
      </c>
      <c r="B39" s="68">
        <v>40.5</v>
      </c>
      <c r="C39" s="62">
        <f>(B39/A39)</f>
        <v>0.84375</v>
      </c>
      <c r="D39" s="74" t="str">
        <f>IF(C39&gt;0.8,"A",IF(C39&gt;0.6,"B",IF(C39&gt;0.4,"C",IF(C39&gt;0.19,"D","E"))))</f>
        <v>A</v>
      </c>
      <c r="E39" s="50"/>
    </row>
    <row r="40" spans="1:5" s="51" customFormat="1" ht="45.75" thickBot="1" x14ac:dyDescent="0.3">
      <c r="A40" s="63" t="s">
        <v>1</v>
      </c>
      <c r="B40" s="20" t="s">
        <v>51</v>
      </c>
      <c r="C40" s="20" t="s">
        <v>52</v>
      </c>
      <c r="D40" s="75" t="s">
        <v>5</v>
      </c>
      <c r="E40" s="50"/>
    </row>
    <row r="41" spans="1:5" s="51" customFormat="1" ht="15.75" thickBot="1" x14ac:dyDescent="0.3">
      <c r="A41" s="64">
        <v>48</v>
      </c>
      <c r="B41" s="68">
        <v>40</v>
      </c>
      <c r="C41" s="62">
        <f>(B41/A41)</f>
        <v>0.83333333333333337</v>
      </c>
      <c r="D41" s="74" t="str">
        <f>IF(C41&gt;0.65,"A",IF(C41&gt;0.5,"B",IF(C41&gt;0.35,"C",IF(C41&gt;0.24,"D","E"))))</f>
        <v>A</v>
      </c>
      <c r="E41" s="41" t="s">
        <v>164</v>
      </c>
    </row>
    <row r="42" spans="1:5" x14ac:dyDescent="0.25">
      <c r="A42" s="1" t="s">
        <v>66</v>
      </c>
    </row>
    <row r="44" spans="1:5" ht="15.75" thickBot="1" x14ac:dyDescent="0.3">
      <c r="A44" s="1" t="s">
        <v>55</v>
      </c>
    </row>
    <row r="45" spans="1:5" s="51" customFormat="1" ht="45" x14ac:dyDescent="0.25">
      <c r="A45" s="76" t="s">
        <v>56</v>
      </c>
      <c r="B45" s="86" t="s">
        <v>60</v>
      </c>
      <c r="C45" s="86" t="s">
        <v>61</v>
      </c>
      <c r="D45" s="86" t="s">
        <v>5</v>
      </c>
    </row>
    <row r="46" spans="1:5" s="51" customFormat="1" ht="30" x14ac:dyDescent="0.25">
      <c r="A46" s="77" t="s">
        <v>57</v>
      </c>
      <c r="B46" s="87"/>
      <c r="C46" s="87"/>
      <c r="D46" s="87"/>
    </row>
    <row r="47" spans="1:5" s="51" customFormat="1" ht="30" x14ac:dyDescent="0.25">
      <c r="A47" s="77" t="s">
        <v>58</v>
      </c>
      <c r="B47" s="87"/>
      <c r="C47" s="87"/>
      <c r="D47" s="87"/>
    </row>
    <row r="48" spans="1:5" s="51" customFormat="1" ht="15.75" thickBot="1" x14ac:dyDescent="0.3">
      <c r="A48" s="78" t="s">
        <v>59</v>
      </c>
      <c r="B48" s="88"/>
      <c r="C48" s="88"/>
      <c r="D48" s="88"/>
    </row>
    <row r="49" spans="1:6" s="51" customFormat="1" ht="15.75" thickBot="1" x14ac:dyDescent="0.3">
      <c r="A49" s="64">
        <v>10000</v>
      </c>
      <c r="B49" s="79">
        <v>15336</v>
      </c>
      <c r="C49" s="62">
        <f>A49/B49</f>
        <v>0.65206051121544084</v>
      </c>
      <c r="D49" s="61" t="str">
        <f>IF(C49&gt;0.75,"A",IF(C49&gt;0.6,"B",IF(C49&gt;0.45,"C",IF(C49&gt;0.29,"D","E"))))</f>
        <v>B</v>
      </c>
    </row>
    <row r="50" spans="1:6" s="51" customFormat="1" ht="60.75" thickBot="1" x14ac:dyDescent="0.3">
      <c r="A50" s="63" t="s">
        <v>1</v>
      </c>
      <c r="B50" s="20" t="s">
        <v>63</v>
      </c>
      <c r="C50" s="20" t="s">
        <v>64</v>
      </c>
      <c r="D50" s="20" t="s">
        <v>5</v>
      </c>
    </row>
    <row r="51" spans="1:6" s="51" customFormat="1" ht="15.75" thickBot="1" x14ac:dyDescent="0.3">
      <c r="A51" s="64">
        <v>49</v>
      </c>
      <c r="B51" s="68">
        <v>48</v>
      </c>
      <c r="C51" s="62">
        <f>(B51/A51)</f>
        <v>0.97959183673469385</v>
      </c>
      <c r="D51" s="74" t="str">
        <f>IF(C51&gt;0.8,"A",IF(C51&gt;0.6,"B",IF(C51&gt;0.4,"C",IF(C51&gt;0.19,"D","E"))))</f>
        <v>A</v>
      </c>
    </row>
    <row r="52" spans="1:6" x14ac:dyDescent="0.25">
      <c r="A52" s="1" t="s">
        <v>65</v>
      </c>
    </row>
    <row r="55" spans="1:6" ht="15.75" thickBot="1" x14ac:dyDescent="0.3">
      <c r="A55" s="1" t="s">
        <v>397</v>
      </c>
    </row>
    <row r="56" spans="1:6" ht="60.75" thickBot="1" x14ac:dyDescent="0.3">
      <c r="A56" s="80" t="s">
        <v>68</v>
      </c>
      <c r="B56" s="19" t="s">
        <v>69</v>
      </c>
      <c r="C56" s="19" t="s">
        <v>71</v>
      </c>
      <c r="D56" s="19" t="s">
        <v>72</v>
      </c>
      <c r="E56" s="19" t="s">
        <v>73</v>
      </c>
      <c r="F56" s="51"/>
    </row>
    <row r="57" spans="1:6" ht="15.75" thickBot="1" x14ac:dyDescent="0.3">
      <c r="A57" s="7" t="s">
        <v>74</v>
      </c>
      <c r="B57" s="20" t="s">
        <v>75</v>
      </c>
      <c r="C57" s="8" t="s">
        <v>76</v>
      </c>
      <c r="D57" s="8">
        <v>1</v>
      </c>
      <c r="E57" s="8">
        <v>1</v>
      </c>
    </row>
    <row r="58" spans="1:6" ht="15.75" thickBot="1" x14ac:dyDescent="0.3">
      <c r="A58" s="7" t="s">
        <v>77</v>
      </c>
      <c r="B58" s="20">
        <v>1</v>
      </c>
      <c r="C58" s="8">
        <v>0</v>
      </c>
      <c r="D58" s="8">
        <v>0</v>
      </c>
      <c r="E58" s="8">
        <v>0</v>
      </c>
    </row>
    <row r="59" spans="1:6" ht="15.75" thickBot="1" x14ac:dyDescent="0.3">
      <c r="A59" s="7" t="s">
        <v>78</v>
      </c>
      <c r="B59" s="20">
        <v>1</v>
      </c>
      <c r="C59" s="8">
        <v>1</v>
      </c>
      <c r="D59" s="8">
        <v>1</v>
      </c>
      <c r="E59" s="8">
        <v>1</v>
      </c>
    </row>
    <row r="60" spans="1:6" ht="15.75" thickBot="1" x14ac:dyDescent="0.3">
      <c r="A60" s="7" t="s">
        <v>79</v>
      </c>
      <c r="B60" s="20">
        <v>1</v>
      </c>
      <c r="C60" s="8" t="s">
        <v>80</v>
      </c>
      <c r="D60" s="8" t="s">
        <v>81</v>
      </c>
      <c r="E60" s="8">
        <v>1</v>
      </c>
    </row>
    <row r="61" spans="1:6" ht="15.75" thickBot="1" x14ac:dyDescent="0.3">
      <c r="A61" s="7" t="s">
        <v>82</v>
      </c>
      <c r="B61" s="20">
        <v>1</v>
      </c>
      <c r="C61" s="8" t="s">
        <v>83</v>
      </c>
      <c r="D61" s="8" t="s">
        <v>81</v>
      </c>
      <c r="E61" s="8">
        <v>1</v>
      </c>
    </row>
    <row r="62" spans="1:6" ht="15.75" thickBot="1" x14ac:dyDescent="0.3">
      <c r="A62" s="7" t="s">
        <v>84</v>
      </c>
      <c r="B62" s="20">
        <v>1</v>
      </c>
      <c r="C62" s="8" t="s">
        <v>83</v>
      </c>
      <c r="D62" s="8" t="s">
        <v>81</v>
      </c>
      <c r="E62" s="8">
        <v>1</v>
      </c>
    </row>
    <row r="63" spans="1:6" ht="15.75" thickBot="1" x14ac:dyDescent="0.3">
      <c r="A63" s="7" t="s">
        <v>85</v>
      </c>
      <c r="B63" s="20">
        <v>1</v>
      </c>
      <c r="C63" s="8" t="s">
        <v>83</v>
      </c>
      <c r="D63" s="8" t="s">
        <v>81</v>
      </c>
      <c r="E63" s="8">
        <v>1</v>
      </c>
    </row>
    <row r="64" spans="1:6" ht="15.75" thickBot="1" x14ac:dyDescent="0.3">
      <c r="A64" s="7" t="s">
        <v>86</v>
      </c>
      <c r="B64" s="20">
        <v>1</v>
      </c>
      <c r="C64" s="8">
        <v>1</v>
      </c>
      <c r="D64" s="8">
        <v>1</v>
      </c>
      <c r="E64" s="8">
        <v>1</v>
      </c>
    </row>
    <row r="65" spans="1:5" ht="15.75" thickBot="1" x14ac:dyDescent="0.3">
      <c r="A65" s="7" t="s">
        <v>87</v>
      </c>
      <c r="B65" s="20">
        <v>1</v>
      </c>
      <c r="C65" s="8">
        <v>1</v>
      </c>
      <c r="D65" s="8">
        <v>1</v>
      </c>
      <c r="E65" s="8">
        <v>1</v>
      </c>
    </row>
    <row r="66" spans="1:5" ht="15.75" thickBot="1" x14ac:dyDescent="0.3">
      <c r="A66" s="7" t="s">
        <v>88</v>
      </c>
      <c r="B66" s="20">
        <v>1</v>
      </c>
      <c r="C66" s="8">
        <v>1</v>
      </c>
      <c r="D66" s="8">
        <v>1</v>
      </c>
      <c r="E66" s="8">
        <v>1</v>
      </c>
    </row>
    <row r="67" spans="1:5" ht="15.75" thickBot="1" x14ac:dyDescent="0.3">
      <c r="A67" s="7" t="s">
        <v>89</v>
      </c>
      <c r="B67" s="20">
        <v>1</v>
      </c>
      <c r="C67" s="8">
        <v>1</v>
      </c>
      <c r="D67" s="8">
        <v>1</v>
      </c>
      <c r="E67" s="8">
        <v>1</v>
      </c>
    </row>
    <row r="68" spans="1:5" ht="15.75" thickBot="1" x14ac:dyDescent="0.3">
      <c r="A68" s="7" t="s">
        <v>90</v>
      </c>
      <c r="B68" s="20">
        <v>0</v>
      </c>
      <c r="C68" s="8">
        <v>0</v>
      </c>
      <c r="D68" s="8">
        <v>0</v>
      </c>
      <c r="E68" s="8">
        <v>0</v>
      </c>
    </row>
    <row r="69" spans="1:5" ht="15.75" thickBot="1" x14ac:dyDescent="0.3">
      <c r="A69" s="7" t="s">
        <v>91</v>
      </c>
      <c r="B69" s="20">
        <v>1</v>
      </c>
      <c r="C69" s="8" t="s">
        <v>83</v>
      </c>
      <c r="D69" s="8" t="s">
        <v>81</v>
      </c>
      <c r="E69" s="8" t="s">
        <v>81</v>
      </c>
    </row>
    <row r="70" spans="1:5" ht="15.75" thickBot="1" x14ac:dyDescent="0.3">
      <c r="A70" s="7" t="s">
        <v>92</v>
      </c>
      <c r="B70" s="20">
        <v>1</v>
      </c>
      <c r="C70" s="8" t="s">
        <v>83</v>
      </c>
      <c r="D70" s="8" t="s">
        <v>81</v>
      </c>
      <c r="E70" s="8" t="s">
        <v>81</v>
      </c>
    </row>
    <row r="71" spans="1:5" ht="15.75" thickBot="1" x14ac:dyDescent="0.3">
      <c r="A71" s="7" t="s">
        <v>93</v>
      </c>
      <c r="B71" s="20">
        <v>1</v>
      </c>
      <c r="C71" s="8">
        <v>1</v>
      </c>
      <c r="D71" s="8">
        <v>1</v>
      </c>
      <c r="E71" s="8">
        <v>1</v>
      </c>
    </row>
    <row r="72" spans="1:5" ht="15.75" thickBot="1" x14ac:dyDescent="0.3">
      <c r="A72" s="7" t="s">
        <v>94</v>
      </c>
      <c r="B72" s="20">
        <v>1</v>
      </c>
      <c r="C72" s="8">
        <v>1</v>
      </c>
      <c r="D72" s="8" t="s">
        <v>81</v>
      </c>
      <c r="E72" s="8">
        <v>1</v>
      </c>
    </row>
    <row r="73" spans="1:5" ht="15.75" thickBot="1" x14ac:dyDescent="0.3">
      <c r="A73" s="7" t="s">
        <v>95</v>
      </c>
      <c r="B73" s="20">
        <v>1</v>
      </c>
      <c r="C73" s="8">
        <v>1</v>
      </c>
      <c r="D73" s="8">
        <v>1</v>
      </c>
      <c r="E73" s="8">
        <v>1</v>
      </c>
    </row>
    <row r="74" spans="1:5" ht="15.75" thickBot="1" x14ac:dyDescent="0.3">
      <c r="A74" s="7" t="s">
        <v>96</v>
      </c>
      <c r="B74" s="20">
        <v>1</v>
      </c>
      <c r="C74" s="8" t="s">
        <v>83</v>
      </c>
      <c r="D74" s="8" t="s">
        <v>81</v>
      </c>
      <c r="E74" s="8">
        <v>1</v>
      </c>
    </row>
    <row r="75" spans="1:5" ht="15.75" thickBot="1" x14ac:dyDescent="0.3">
      <c r="A75" s="7" t="s">
        <v>97</v>
      </c>
      <c r="B75" s="20">
        <v>1</v>
      </c>
      <c r="C75" s="8" t="s">
        <v>83</v>
      </c>
      <c r="D75" s="8" t="s">
        <v>81</v>
      </c>
      <c r="E75" s="8">
        <v>1</v>
      </c>
    </row>
    <row r="76" spans="1:5" ht="15.75" thickBot="1" x14ac:dyDescent="0.3">
      <c r="A76" s="7" t="s">
        <v>98</v>
      </c>
      <c r="B76" s="20">
        <v>1</v>
      </c>
      <c r="C76" s="8">
        <v>1</v>
      </c>
      <c r="D76" s="8">
        <v>1</v>
      </c>
      <c r="E76" s="8">
        <v>1</v>
      </c>
    </row>
    <row r="77" spans="1:5" ht="15.75" thickBot="1" x14ac:dyDescent="0.3">
      <c r="A77" s="7" t="s">
        <v>99</v>
      </c>
      <c r="B77" s="20">
        <v>1</v>
      </c>
      <c r="C77" s="8">
        <v>1</v>
      </c>
      <c r="D77" s="8">
        <v>1</v>
      </c>
      <c r="E77" s="8">
        <v>1</v>
      </c>
    </row>
    <row r="78" spans="1:5" ht="15.75" thickBot="1" x14ac:dyDescent="0.3">
      <c r="A78" s="7" t="s">
        <v>100</v>
      </c>
      <c r="B78" s="20">
        <v>1</v>
      </c>
      <c r="C78" s="8">
        <v>1</v>
      </c>
      <c r="D78" s="8">
        <v>1</v>
      </c>
      <c r="E78" s="8">
        <v>1</v>
      </c>
    </row>
    <row r="79" spans="1:5" ht="15.75" thickBot="1" x14ac:dyDescent="0.3">
      <c r="A79" s="7" t="s">
        <v>101</v>
      </c>
      <c r="B79" s="20">
        <v>1</v>
      </c>
      <c r="C79" s="8">
        <v>1</v>
      </c>
      <c r="D79" s="8">
        <v>1</v>
      </c>
      <c r="E79" s="8">
        <v>1</v>
      </c>
    </row>
    <row r="80" spans="1:5" ht="15.75" thickBot="1" x14ac:dyDescent="0.3">
      <c r="A80" s="7" t="s">
        <v>102</v>
      </c>
      <c r="B80" s="20">
        <v>1</v>
      </c>
      <c r="C80" s="8">
        <v>1</v>
      </c>
      <c r="D80" s="8">
        <v>1</v>
      </c>
      <c r="E80" s="8">
        <v>1</v>
      </c>
    </row>
    <row r="81" spans="1:5" ht="15.75" thickBot="1" x14ac:dyDescent="0.3">
      <c r="A81" s="7" t="s">
        <v>103</v>
      </c>
      <c r="B81" s="20">
        <v>1</v>
      </c>
      <c r="C81" s="8">
        <v>1</v>
      </c>
      <c r="D81" s="8">
        <v>1</v>
      </c>
      <c r="E81" s="8">
        <v>1</v>
      </c>
    </row>
    <row r="82" spans="1:5" ht="15.75" thickBot="1" x14ac:dyDescent="0.3">
      <c r="A82" s="7" t="s">
        <v>104</v>
      </c>
      <c r="B82" s="20">
        <v>1</v>
      </c>
      <c r="C82" s="8">
        <v>1</v>
      </c>
      <c r="D82" s="8">
        <v>1</v>
      </c>
      <c r="E82" s="8">
        <v>1</v>
      </c>
    </row>
    <row r="83" spans="1:5" ht="15.75" thickBot="1" x14ac:dyDescent="0.3">
      <c r="A83" s="7" t="s">
        <v>105</v>
      </c>
      <c r="B83" s="20">
        <v>1</v>
      </c>
      <c r="C83" s="8">
        <v>1</v>
      </c>
      <c r="D83" s="8">
        <v>1</v>
      </c>
      <c r="E83" s="8">
        <v>1</v>
      </c>
    </row>
    <row r="84" spans="1:5" ht="15.75" thickBot="1" x14ac:dyDescent="0.3">
      <c r="A84" s="7" t="s">
        <v>106</v>
      </c>
      <c r="B84" s="20">
        <v>1</v>
      </c>
      <c r="C84" s="8">
        <v>1</v>
      </c>
      <c r="D84" s="8">
        <v>1</v>
      </c>
      <c r="E84" s="8">
        <v>1</v>
      </c>
    </row>
    <row r="85" spans="1:5" ht="15.75" thickBot="1" x14ac:dyDescent="0.3">
      <c r="A85" s="7" t="s">
        <v>107</v>
      </c>
      <c r="B85" s="20">
        <v>1</v>
      </c>
      <c r="C85" s="8">
        <v>1</v>
      </c>
      <c r="D85" s="8">
        <v>1</v>
      </c>
      <c r="E85" s="8">
        <v>1</v>
      </c>
    </row>
    <row r="86" spans="1:5" ht="15.75" thickBot="1" x14ac:dyDescent="0.3">
      <c r="A86" s="7" t="s">
        <v>108</v>
      </c>
      <c r="B86" s="20">
        <v>1</v>
      </c>
      <c r="C86" s="8">
        <v>1</v>
      </c>
      <c r="D86" s="8">
        <v>1</v>
      </c>
      <c r="E86" s="8">
        <v>1</v>
      </c>
    </row>
    <row r="87" spans="1:5" ht="15.75" thickBot="1" x14ac:dyDescent="0.3">
      <c r="A87" s="7" t="s">
        <v>109</v>
      </c>
      <c r="B87" s="20">
        <v>1</v>
      </c>
      <c r="C87" s="8" t="s">
        <v>83</v>
      </c>
      <c r="D87" s="8" t="s">
        <v>81</v>
      </c>
      <c r="E87" s="8">
        <v>1</v>
      </c>
    </row>
    <row r="88" spans="1:5" ht="15.75" thickBot="1" x14ac:dyDescent="0.3">
      <c r="A88" s="7" t="s">
        <v>110</v>
      </c>
      <c r="B88" s="20">
        <v>1</v>
      </c>
      <c r="C88" s="8" t="s">
        <v>83</v>
      </c>
      <c r="D88" s="8" t="s">
        <v>81</v>
      </c>
      <c r="E88" s="8">
        <v>1</v>
      </c>
    </row>
    <row r="89" spans="1:5" ht="15.75" thickBot="1" x14ac:dyDescent="0.3">
      <c r="A89" s="7" t="s">
        <v>111</v>
      </c>
      <c r="B89" s="20">
        <v>1</v>
      </c>
      <c r="C89" s="8" t="s">
        <v>83</v>
      </c>
      <c r="D89" s="8" t="s">
        <v>81</v>
      </c>
      <c r="E89" s="8">
        <v>1</v>
      </c>
    </row>
    <row r="90" spans="1:5" ht="15.75" thickBot="1" x14ac:dyDescent="0.3">
      <c r="A90" s="7" t="s">
        <v>112</v>
      </c>
      <c r="B90" s="20">
        <v>1</v>
      </c>
      <c r="C90" s="8" t="s">
        <v>83</v>
      </c>
      <c r="D90" s="8" t="s">
        <v>81</v>
      </c>
      <c r="E90" s="8">
        <v>1</v>
      </c>
    </row>
    <row r="91" spans="1:5" ht="15.75" thickBot="1" x14ac:dyDescent="0.3">
      <c r="A91" s="7" t="s">
        <v>113</v>
      </c>
      <c r="B91" s="20">
        <v>1</v>
      </c>
      <c r="C91" s="8" t="s">
        <v>83</v>
      </c>
      <c r="D91" s="8" t="s">
        <v>81</v>
      </c>
      <c r="E91" s="8">
        <v>1</v>
      </c>
    </row>
    <row r="92" spans="1:5" ht="15.75" thickBot="1" x14ac:dyDescent="0.3">
      <c r="A92" s="7" t="s">
        <v>114</v>
      </c>
      <c r="B92" s="20">
        <v>1</v>
      </c>
      <c r="C92" s="8">
        <v>1</v>
      </c>
      <c r="D92" s="8">
        <v>1</v>
      </c>
      <c r="E92" s="8">
        <v>1</v>
      </c>
    </row>
    <row r="93" spans="1:5" ht="15.75" thickBot="1" x14ac:dyDescent="0.3">
      <c r="A93" s="7" t="s">
        <v>115</v>
      </c>
      <c r="B93" s="20">
        <v>1</v>
      </c>
      <c r="C93" s="8">
        <v>1</v>
      </c>
      <c r="D93" s="8">
        <v>1</v>
      </c>
      <c r="E93" s="8">
        <v>1</v>
      </c>
    </row>
    <row r="94" spans="1:5" ht="15.75" thickBot="1" x14ac:dyDescent="0.3">
      <c r="A94" s="7" t="s">
        <v>116</v>
      </c>
      <c r="B94" s="20">
        <v>1</v>
      </c>
      <c r="C94" s="8">
        <v>1</v>
      </c>
      <c r="D94" s="8">
        <v>1</v>
      </c>
      <c r="E94" s="8">
        <v>1</v>
      </c>
    </row>
    <row r="95" spans="1:5" ht="15.75" thickBot="1" x14ac:dyDescent="0.3">
      <c r="A95" s="7" t="s">
        <v>117</v>
      </c>
      <c r="B95" s="20">
        <v>1</v>
      </c>
      <c r="C95" s="8">
        <v>1</v>
      </c>
      <c r="D95" s="8">
        <v>1</v>
      </c>
      <c r="E95" s="8">
        <v>1</v>
      </c>
    </row>
    <row r="96" spans="1:5" ht="15.75" thickBot="1" x14ac:dyDescent="0.3">
      <c r="A96" s="7" t="s">
        <v>118</v>
      </c>
      <c r="B96" s="20">
        <v>1</v>
      </c>
      <c r="C96" s="8">
        <v>1</v>
      </c>
      <c r="D96" s="8">
        <v>1</v>
      </c>
      <c r="E96" s="8">
        <v>1</v>
      </c>
    </row>
    <row r="97" spans="1:5" ht="15.75" thickBot="1" x14ac:dyDescent="0.3">
      <c r="A97" s="7" t="s">
        <v>119</v>
      </c>
      <c r="B97" s="20">
        <v>1</v>
      </c>
      <c r="C97" s="8">
        <v>1</v>
      </c>
      <c r="D97" s="8">
        <v>1</v>
      </c>
      <c r="E97" s="8">
        <v>1</v>
      </c>
    </row>
    <row r="98" spans="1:5" ht="15.75" thickBot="1" x14ac:dyDescent="0.3">
      <c r="A98" s="7" t="s">
        <v>120</v>
      </c>
      <c r="B98" s="20">
        <v>1</v>
      </c>
      <c r="C98" s="8">
        <v>1</v>
      </c>
      <c r="D98" s="8">
        <v>1</v>
      </c>
      <c r="E98" s="8">
        <v>1</v>
      </c>
    </row>
    <row r="99" spans="1:5" ht="15.75" thickBot="1" x14ac:dyDescent="0.3">
      <c r="A99" s="7" t="s">
        <v>121</v>
      </c>
      <c r="B99" s="20">
        <v>1</v>
      </c>
      <c r="C99" s="8">
        <v>1</v>
      </c>
      <c r="D99" s="8">
        <v>1</v>
      </c>
      <c r="E99" s="8">
        <v>1</v>
      </c>
    </row>
    <row r="100" spans="1:5" ht="15.75" thickBot="1" x14ac:dyDescent="0.3">
      <c r="A100" s="7" t="s">
        <v>122</v>
      </c>
      <c r="B100" s="20">
        <v>1</v>
      </c>
      <c r="C100" s="8">
        <v>1</v>
      </c>
      <c r="D100" s="8">
        <v>1</v>
      </c>
      <c r="E100" s="8">
        <v>1</v>
      </c>
    </row>
    <row r="101" spans="1:5" ht="15.75" thickBot="1" x14ac:dyDescent="0.3">
      <c r="A101" s="7" t="s">
        <v>123</v>
      </c>
      <c r="B101" s="20">
        <v>1</v>
      </c>
      <c r="C101" s="8">
        <v>1</v>
      </c>
      <c r="D101" s="8">
        <v>1</v>
      </c>
      <c r="E101" s="8">
        <v>1</v>
      </c>
    </row>
    <row r="102" spans="1:5" ht="15.75" thickBot="1" x14ac:dyDescent="0.3">
      <c r="A102" s="7" t="s">
        <v>124</v>
      </c>
      <c r="B102" s="20">
        <v>0</v>
      </c>
      <c r="C102" s="8">
        <v>0</v>
      </c>
      <c r="D102" s="8">
        <v>0</v>
      </c>
      <c r="E102" s="8">
        <v>0</v>
      </c>
    </row>
    <row r="103" spans="1:5" ht="15.75" thickBot="1" x14ac:dyDescent="0.3">
      <c r="A103" s="7" t="s">
        <v>125</v>
      </c>
      <c r="B103" s="20">
        <v>0</v>
      </c>
      <c r="C103" s="8">
        <v>0</v>
      </c>
      <c r="D103" s="8">
        <v>0</v>
      </c>
      <c r="E103" s="8">
        <v>0</v>
      </c>
    </row>
    <row r="104" spans="1:5" ht="15.75" thickBot="1" x14ac:dyDescent="0.3">
      <c r="A104" s="7" t="s">
        <v>126</v>
      </c>
      <c r="B104" s="20">
        <v>1</v>
      </c>
      <c r="C104" s="8" t="s">
        <v>83</v>
      </c>
      <c r="D104" s="8" t="s">
        <v>81</v>
      </c>
      <c r="E104" s="8">
        <v>1</v>
      </c>
    </row>
    <row r="105" spans="1:5" ht="15.75" thickBot="1" x14ac:dyDescent="0.3">
      <c r="A105" s="7" t="s">
        <v>127</v>
      </c>
      <c r="B105" s="20">
        <v>0</v>
      </c>
      <c r="C105" s="8">
        <v>0</v>
      </c>
      <c r="D105" s="8">
        <v>0</v>
      </c>
      <c r="E105" s="8">
        <v>0</v>
      </c>
    </row>
    <row r="106" spans="1:5" ht="15.75" thickBot="1" x14ac:dyDescent="0.3">
      <c r="A106" s="7" t="s">
        <v>128</v>
      </c>
      <c r="B106" s="20">
        <v>0</v>
      </c>
      <c r="C106" s="8">
        <v>0</v>
      </c>
      <c r="D106" s="8">
        <v>0</v>
      </c>
      <c r="E106" s="8">
        <v>0</v>
      </c>
    </row>
    <row r="107" spans="1:5" ht="15.75" thickBot="1" x14ac:dyDescent="0.3">
      <c r="A107" s="7" t="s">
        <v>129</v>
      </c>
      <c r="B107" s="20">
        <v>0</v>
      </c>
      <c r="C107" s="8">
        <v>0</v>
      </c>
      <c r="D107" s="8">
        <v>0</v>
      </c>
      <c r="E107" s="8">
        <v>0</v>
      </c>
    </row>
    <row r="108" spans="1:5" ht="15.75" thickBot="1" x14ac:dyDescent="0.3">
      <c r="A108" s="7" t="s">
        <v>130</v>
      </c>
      <c r="B108" s="20">
        <v>1</v>
      </c>
      <c r="C108" s="8">
        <v>1</v>
      </c>
      <c r="D108" s="8">
        <v>1</v>
      </c>
      <c r="E108" s="8">
        <v>1</v>
      </c>
    </row>
    <row r="109" spans="1:5" ht="15.75" thickBot="1" x14ac:dyDescent="0.3">
      <c r="A109" s="7" t="s">
        <v>131</v>
      </c>
      <c r="B109" s="20">
        <v>1</v>
      </c>
      <c r="C109" s="8">
        <v>1</v>
      </c>
      <c r="D109" s="8">
        <v>1</v>
      </c>
      <c r="E109" s="8">
        <v>1</v>
      </c>
    </row>
    <row r="110" spans="1:5" ht="15.75" thickBot="1" x14ac:dyDescent="0.3">
      <c r="A110" s="7" t="s">
        <v>132</v>
      </c>
      <c r="B110" s="20">
        <v>1</v>
      </c>
      <c r="C110" s="8">
        <v>1</v>
      </c>
      <c r="D110" s="8">
        <v>1</v>
      </c>
      <c r="E110" s="8">
        <v>1</v>
      </c>
    </row>
    <row r="111" spans="1:5" ht="15.75" thickBot="1" x14ac:dyDescent="0.3">
      <c r="A111" s="7" t="s">
        <v>133</v>
      </c>
      <c r="B111" s="20">
        <v>1</v>
      </c>
      <c r="C111" s="8" t="s">
        <v>80</v>
      </c>
      <c r="D111" s="8" t="s">
        <v>81</v>
      </c>
      <c r="E111" s="8">
        <v>1</v>
      </c>
    </row>
    <row r="112" spans="1:5" ht="15.75" thickBot="1" x14ac:dyDescent="0.3">
      <c r="A112" s="7" t="s">
        <v>134</v>
      </c>
      <c r="B112" s="20">
        <v>49</v>
      </c>
      <c r="C112" s="8">
        <v>41.5</v>
      </c>
      <c r="D112" s="8">
        <v>41</v>
      </c>
      <c r="E112" s="8">
        <v>48</v>
      </c>
    </row>
    <row r="114" spans="1:1" x14ac:dyDescent="0.25">
      <c r="A114" s="1" t="s">
        <v>135</v>
      </c>
    </row>
    <row r="115" spans="1:1" x14ac:dyDescent="0.25">
      <c r="A115" s="1" t="s">
        <v>136</v>
      </c>
    </row>
    <row r="116" spans="1:1" x14ac:dyDescent="0.25">
      <c r="A116" s="1" t="s">
        <v>137</v>
      </c>
    </row>
    <row r="117" spans="1:1" x14ac:dyDescent="0.25">
      <c r="A117" s="1" t="s">
        <v>138</v>
      </c>
    </row>
    <row r="118" spans="1:1" x14ac:dyDescent="0.25">
      <c r="A118" s="1" t="s">
        <v>139</v>
      </c>
    </row>
  </sheetData>
  <mergeCells count="8">
    <mergeCell ref="A31:D31"/>
    <mergeCell ref="A32:D32"/>
    <mergeCell ref="A33:D33"/>
    <mergeCell ref="A34:D34"/>
    <mergeCell ref="A35:D35"/>
    <mergeCell ref="B45:B48"/>
    <mergeCell ref="C45:C48"/>
    <mergeCell ref="D45:D4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2B441-605E-482F-AC49-F9960079526E}">
  <dimension ref="A1:P45"/>
  <sheetViews>
    <sheetView workbookViewId="0">
      <pane xSplit="1" ySplit="3" topLeftCell="B35" activePane="bottomRight" state="frozen"/>
      <selection pane="topRight" activeCell="B1" sqref="B1"/>
      <selection pane="bottomLeft" activeCell="A4" sqref="A4"/>
      <selection pane="bottomRight" activeCell="F20" sqref="F20"/>
    </sheetView>
  </sheetViews>
  <sheetFormatPr defaultRowHeight="15" x14ac:dyDescent="0.25"/>
  <cols>
    <col min="1" max="1" width="38.5703125" bestFit="1" customWidth="1"/>
    <col min="2" max="2" width="16.5703125" bestFit="1" customWidth="1"/>
    <col min="3" max="3" width="10.5703125" hidden="1" customWidth="1"/>
    <col min="4" max="4" width="15.42578125" bestFit="1" customWidth="1"/>
    <col min="5" max="5" width="17.42578125" style="46" bestFit="1" customWidth="1"/>
    <col min="6" max="6" width="17.42578125" style="46" customWidth="1"/>
    <col min="7" max="7" width="10.5703125" style="46" customWidth="1"/>
    <col min="8" max="8" width="9.140625" style="46" customWidth="1"/>
    <col min="9" max="9" width="10.42578125" style="46" customWidth="1"/>
    <col min="10" max="10" width="8.5703125" style="46" customWidth="1"/>
    <col min="11" max="11" width="7.5703125" style="46" customWidth="1"/>
    <col min="12" max="12" width="13.28515625" style="46" bestFit="1" customWidth="1"/>
    <col min="13" max="13" width="35.42578125" bestFit="1" customWidth="1"/>
    <col min="14" max="14" width="11.140625" customWidth="1"/>
    <col min="15" max="15" width="12.42578125" customWidth="1"/>
    <col min="16" max="16" width="12.5703125" customWidth="1"/>
  </cols>
  <sheetData>
    <row r="1" spans="1:16" x14ac:dyDescent="0.25">
      <c r="A1" s="47" t="s">
        <v>353</v>
      </c>
      <c r="B1" s="41"/>
      <c r="C1" s="41"/>
      <c r="D1" s="41"/>
      <c r="E1" s="44" t="s">
        <v>360</v>
      </c>
      <c r="F1" s="59" t="s">
        <v>378</v>
      </c>
      <c r="G1" s="44"/>
      <c r="H1" s="44"/>
      <c r="I1" s="44">
        <f>J5/A3*1000</f>
        <v>47.058823529411761</v>
      </c>
      <c r="J1" s="44"/>
      <c r="K1" s="44"/>
    </row>
    <row r="2" spans="1:16" x14ac:dyDescent="0.25">
      <c r="A2" s="54" t="s">
        <v>314</v>
      </c>
      <c r="C2" s="55"/>
      <c r="D2" s="56" t="s">
        <v>352</v>
      </c>
      <c r="E2" s="57">
        <f>SUM(E7:E27)</f>
        <v>82</v>
      </c>
      <c r="F2" s="57">
        <f>SUM(F7:F27)</f>
        <v>82</v>
      </c>
    </row>
    <row r="3" spans="1:16" s="51" customFormat="1" ht="60" x14ac:dyDescent="0.25">
      <c r="A3" s="58">
        <v>17000</v>
      </c>
      <c r="B3" s="50" t="s">
        <v>350</v>
      </c>
      <c r="C3" s="50" t="s">
        <v>300</v>
      </c>
      <c r="D3" s="50" t="s">
        <v>400</v>
      </c>
      <c r="E3" s="52" t="s">
        <v>323</v>
      </c>
      <c r="F3" s="52" t="s">
        <v>379</v>
      </c>
      <c r="G3" s="53" t="s">
        <v>351</v>
      </c>
      <c r="H3" s="53" t="s">
        <v>359</v>
      </c>
      <c r="I3" s="53" t="s">
        <v>361</v>
      </c>
      <c r="J3" s="53" t="s">
        <v>360</v>
      </c>
      <c r="K3" s="53" t="s">
        <v>315</v>
      </c>
      <c r="L3" s="53" t="s">
        <v>324</v>
      </c>
      <c r="M3" s="50" t="s">
        <v>325</v>
      </c>
      <c r="N3" s="50" t="s">
        <v>375</v>
      </c>
      <c r="O3" s="50" t="s">
        <v>371</v>
      </c>
      <c r="P3" s="50" t="s">
        <v>396</v>
      </c>
    </row>
    <row r="4" spans="1:16" s="51" customFormat="1" x14ac:dyDescent="0.25">
      <c r="A4" s="41" t="s">
        <v>398</v>
      </c>
      <c r="B4" s="43">
        <v>1</v>
      </c>
      <c r="C4" s="42"/>
      <c r="D4" s="42">
        <v>1225</v>
      </c>
      <c r="E4" s="81">
        <f>A3/D4</f>
        <v>13.877551020408163</v>
      </c>
      <c r="F4" s="45"/>
      <c r="G4" s="44"/>
      <c r="H4" s="44">
        <v>8</v>
      </c>
      <c r="I4" s="44">
        <v>10</v>
      </c>
      <c r="J4" s="44">
        <f t="shared" ref="J4:J42" si="0">SUM(H4:I4)</f>
        <v>18</v>
      </c>
      <c r="K4" s="48">
        <f t="shared" ref="K4:K42" si="1">IF(J4/E4&gt;1, 1, J4/E4)</f>
        <v>1</v>
      </c>
      <c r="L4" s="44" t="str">
        <f>IF(A3/J4&gt;2041,"Lower Quartile",IF(A3/J4&gt;1224,"Median","Upper Quartile"))</f>
        <v>Upper Quartile</v>
      </c>
      <c r="M4" s="50"/>
      <c r="N4" s="50"/>
      <c r="O4" s="50"/>
      <c r="P4" s="50"/>
    </row>
    <row r="5" spans="1:16" s="51" customFormat="1" x14ac:dyDescent="0.25">
      <c r="A5" s="41" t="s">
        <v>399</v>
      </c>
      <c r="B5" s="43">
        <v>1</v>
      </c>
      <c r="C5" s="42"/>
      <c r="D5" s="42">
        <f>1000/6</f>
        <v>166.66666666666666</v>
      </c>
      <c r="E5" s="45">
        <f>A3/D5</f>
        <v>102</v>
      </c>
      <c r="F5" s="45"/>
      <c r="G5" s="44"/>
      <c r="H5" s="82">
        <v>400</v>
      </c>
      <c r="I5" s="44">
        <v>400</v>
      </c>
      <c r="J5" s="44">
        <f t="shared" si="0"/>
        <v>800</v>
      </c>
      <c r="K5" s="48">
        <f t="shared" si="1"/>
        <v>1</v>
      </c>
      <c r="L5" s="44" t="str">
        <f>IF(J5/A3*1000&gt;21,"Upper Quartile",IF(J5/A3*1000&gt;12.9, "Median","Lower Quartile"))</f>
        <v>Upper Quartile</v>
      </c>
      <c r="M5" s="50"/>
      <c r="N5" s="50"/>
      <c r="O5" s="50"/>
      <c r="P5" s="50"/>
    </row>
    <row r="6" spans="1:16" s="51" customFormat="1" x14ac:dyDescent="0.25">
      <c r="A6" s="41" t="s">
        <v>401</v>
      </c>
      <c r="B6" s="43">
        <v>1</v>
      </c>
      <c r="C6" s="42"/>
      <c r="D6" s="42">
        <v>4</v>
      </c>
      <c r="E6" s="45">
        <v>4</v>
      </c>
      <c r="F6" s="45"/>
      <c r="G6" s="44"/>
      <c r="H6" s="82">
        <v>10</v>
      </c>
      <c r="I6" s="44">
        <v>20</v>
      </c>
      <c r="J6" s="44">
        <f t="shared" si="0"/>
        <v>30</v>
      </c>
      <c r="K6" s="48">
        <f t="shared" si="1"/>
        <v>1</v>
      </c>
      <c r="L6" s="44" t="str">
        <f>IF(J6&gt;9,"Upper Quartile",IF(J6&gt;3,"Median","Lower Quartile"))</f>
        <v>Upper Quartile</v>
      </c>
      <c r="M6" s="50"/>
      <c r="N6" s="50"/>
      <c r="O6" s="50"/>
      <c r="P6" s="50"/>
    </row>
    <row r="7" spans="1:16" ht="60" x14ac:dyDescent="0.25">
      <c r="A7" s="41" t="s">
        <v>301</v>
      </c>
      <c r="B7" s="43">
        <v>0.86</v>
      </c>
      <c r="C7" s="42">
        <v>7404</v>
      </c>
      <c r="D7" s="42">
        <v>3729</v>
      </c>
      <c r="E7" s="45">
        <f t="shared" ref="E7:E42" si="2">ROUNDUP($A$3/D7, 0)</f>
        <v>5</v>
      </c>
      <c r="F7" s="45">
        <f t="shared" ref="F7:F27" si="3">E7</f>
        <v>5</v>
      </c>
      <c r="G7" s="44" t="str">
        <f t="shared" ref="G7:G42" si="4">IF(I7&gt;0, "Yes", "No")</f>
        <v>Yes</v>
      </c>
      <c r="H7" s="44">
        <v>1</v>
      </c>
      <c r="I7" s="44">
        <v>4</v>
      </c>
      <c r="J7" s="44">
        <f t="shared" si="0"/>
        <v>5</v>
      </c>
      <c r="K7" s="48">
        <f t="shared" si="1"/>
        <v>1</v>
      </c>
      <c r="L7" s="44" t="str">
        <f t="shared" ref="L7:L42" si="5">IF(J7-E7&gt;=0, "none", J7-E7)</f>
        <v>none</v>
      </c>
      <c r="M7" s="50" t="s">
        <v>356</v>
      </c>
      <c r="N7" s="41" t="s">
        <v>372</v>
      </c>
      <c r="O7" s="41" t="s">
        <v>372</v>
      </c>
      <c r="P7" s="41" t="s">
        <v>164</v>
      </c>
    </row>
    <row r="8" spans="1:16" ht="180" x14ac:dyDescent="0.25">
      <c r="A8" s="41" t="s">
        <v>316</v>
      </c>
      <c r="B8" s="43">
        <v>0.79</v>
      </c>
      <c r="C8" s="42">
        <v>6863</v>
      </c>
      <c r="D8" s="42">
        <v>3114</v>
      </c>
      <c r="E8" s="45">
        <f t="shared" si="2"/>
        <v>6</v>
      </c>
      <c r="F8" s="45">
        <f t="shared" si="3"/>
        <v>6</v>
      </c>
      <c r="G8" s="44" t="str">
        <f t="shared" si="4"/>
        <v>Yes</v>
      </c>
      <c r="H8" s="44">
        <v>4</v>
      </c>
      <c r="I8" s="44">
        <v>2</v>
      </c>
      <c r="J8" s="44">
        <f t="shared" si="0"/>
        <v>6</v>
      </c>
      <c r="K8" s="48">
        <f t="shared" si="1"/>
        <v>1</v>
      </c>
      <c r="L8" s="44" t="str">
        <f t="shared" si="5"/>
        <v>none</v>
      </c>
      <c r="M8" s="50" t="s">
        <v>357</v>
      </c>
      <c r="N8" s="41" t="s">
        <v>372</v>
      </c>
      <c r="O8" s="41" t="s">
        <v>372</v>
      </c>
      <c r="P8" s="41" t="s">
        <v>164</v>
      </c>
    </row>
    <row r="9" spans="1:16" x14ac:dyDescent="0.25">
      <c r="A9" s="41" t="s">
        <v>295</v>
      </c>
      <c r="B9" s="49" t="s">
        <v>327</v>
      </c>
      <c r="C9" s="42">
        <v>9177</v>
      </c>
      <c r="D9" s="41">
        <v>3859</v>
      </c>
      <c r="E9" s="45">
        <f t="shared" si="2"/>
        <v>5</v>
      </c>
      <c r="F9" s="45">
        <f t="shared" si="3"/>
        <v>5</v>
      </c>
      <c r="G9" s="44" t="str">
        <f t="shared" si="4"/>
        <v>Yes</v>
      </c>
      <c r="H9" s="44">
        <v>12</v>
      </c>
      <c r="I9" s="44">
        <v>10</v>
      </c>
      <c r="J9" s="44">
        <f t="shared" si="0"/>
        <v>22</v>
      </c>
      <c r="K9" s="48">
        <f t="shared" si="1"/>
        <v>1</v>
      </c>
      <c r="L9" s="44" t="str">
        <f t="shared" si="5"/>
        <v>none</v>
      </c>
      <c r="M9" s="41"/>
      <c r="N9" s="41" t="s">
        <v>372</v>
      </c>
      <c r="O9" s="41" t="s">
        <v>372</v>
      </c>
      <c r="P9" s="41" t="s">
        <v>164</v>
      </c>
    </row>
    <row r="10" spans="1:16" ht="180" x14ac:dyDescent="0.25">
      <c r="A10" s="41" t="s">
        <v>317</v>
      </c>
      <c r="B10" s="49" t="s">
        <v>329</v>
      </c>
      <c r="C10" s="42">
        <v>15345</v>
      </c>
      <c r="D10" s="41">
        <v>5800</v>
      </c>
      <c r="E10" s="45">
        <f t="shared" si="2"/>
        <v>3</v>
      </c>
      <c r="F10" s="45">
        <f t="shared" si="3"/>
        <v>3</v>
      </c>
      <c r="G10" s="44" t="str">
        <f t="shared" si="4"/>
        <v>Yes</v>
      </c>
      <c r="H10" s="44">
        <v>4</v>
      </c>
      <c r="I10" s="44">
        <v>2</v>
      </c>
      <c r="J10" s="44">
        <f t="shared" si="0"/>
        <v>6</v>
      </c>
      <c r="K10" s="48">
        <f t="shared" si="1"/>
        <v>1</v>
      </c>
      <c r="L10" s="44" t="str">
        <f t="shared" si="5"/>
        <v>none</v>
      </c>
      <c r="M10" s="50" t="s">
        <v>362</v>
      </c>
      <c r="N10" s="41" t="s">
        <v>372</v>
      </c>
      <c r="O10" s="41" t="s">
        <v>372</v>
      </c>
      <c r="P10" s="41" t="s">
        <v>164</v>
      </c>
    </row>
    <row r="11" spans="1:16" ht="180" x14ac:dyDescent="0.25">
      <c r="A11" s="41" t="s">
        <v>318</v>
      </c>
      <c r="B11" s="49" t="s">
        <v>330</v>
      </c>
      <c r="C11" s="42">
        <v>11384</v>
      </c>
      <c r="D11" s="41">
        <v>5079</v>
      </c>
      <c r="E11" s="45">
        <f t="shared" si="2"/>
        <v>4</v>
      </c>
      <c r="F11" s="45">
        <f t="shared" si="3"/>
        <v>4</v>
      </c>
      <c r="G11" s="44" t="str">
        <f t="shared" si="4"/>
        <v>Yes</v>
      </c>
      <c r="H11" s="44">
        <v>4</v>
      </c>
      <c r="I11" s="44">
        <v>2</v>
      </c>
      <c r="J11" s="44">
        <f t="shared" si="0"/>
        <v>6</v>
      </c>
      <c r="K11" s="48">
        <f t="shared" si="1"/>
        <v>1</v>
      </c>
      <c r="L11" s="44" t="str">
        <f t="shared" si="5"/>
        <v>none</v>
      </c>
      <c r="M11" s="50" t="s">
        <v>362</v>
      </c>
      <c r="N11" s="41" t="s">
        <v>372</v>
      </c>
      <c r="O11" s="41" t="s">
        <v>372</v>
      </c>
      <c r="P11" s="41" t="s">
        <v>164</v>
      </c>
    </row>
    <row r="12" spans="1:16" ht="180" x14ac:dyDescent="0.25">
      <c r="A12" s="41" t="s">
        <v>316</v>
      </c>
      <c r="B12" s="49" t="s">
        <v>331</v>
      </c>
      <c r="C12" s="42">
        <v>20228</v>
      </c>
      <c r="D12" s="42">
        <v>7627</v>
      </c>
      <c r="E12" s="45">
        <f t="shared" si="2"/>
        <v>3</v>
      </c>
      <c r="F12" s="45">
        <f t="shared" si="3"/>
        <v>3</v>
      </c>
      <c r="G12" s="44" t="str">
        <f t="shared" si="4"/>
        <v>Yes</v>
      </c>
      <c r="H12" s="44">
        <v>4</v>
      </c>
      <c r="I12" s="44">
        <v>2</v>
      </c>
      <c r="J12" s="44">
        <f t="shared" si="0"/>
        <v>6</v>
      </c>
      <c r="K12" s="48">
        <f t="shared" si="1"/>
        <v>1</v>
      </c>
      <c r="L12" s="44" t="str">
        <f t="shared" si="5"/>
        <v>none</v>
      </c>
      <c r="M12" s="50" t="s">
        <v>357</v>
      </c>
      <c r="N12" s="41" t="s">
        <v>372</v>
      </c>
      <c r="O12" s="41" t="s">
        <v>372</v>
      </c>
      <c r="P12" s="41" t="s">
        <v>164</v>
      </c>
    </row>
    <row r="13" spans="1:16" ht="75" x14ac:dyDescent="0.25">
      <c r="A13" s="41" t="s">
        <v>305</v>
      </c>
      <c r="B13" s="49" t="s">
        <v>333</v>
      </c>
      <c r="C13" s="42">
        <v>38635</v>
      </c>
      <c r="D13" s="42">
        <v>9745</v>
      </c>
      <c r="E13" s="45">
        <f t="shared" si="2"/>
        <v>2</v>
      </c>
      <c r="F13" s="45">
        <f t="shared" si="3"/>
        <v>2</v>
      </c>
      <c r="G13" s="44" t="str">
        <f t="shared" si="4"/>
        <v>Yes</v>
      </c>
      <c r="H13" s="44">
        <v>0</v>
      </c>
      <c r="I13" s="44">
        <v>2</v>
      </c>
      <c r="J13" s="44">
        <f t="shared" si="0"/>
        <v>2</v>
      </c>
      <c r="K13" s="48">
        <f t="shared" si="1"/>
        <v>1</v>
      </c>
      <c r="L13" s="44" t="str">
        <f t="shared" si="5"/>
        <v>none</v>
      </c>
      <c r="M13" s="50" t="s">
        <v>364</v>
      </c>
      <c r="N13" s="41" t="s">
        <v>372</v>
      </c>
      <c r="O13" s="41" t="s">
        <v>372</v>
      </c>
      <c r="P13" s="41" t="s">
        <v>164</v>
      </c>
    </row>
    <row r="14" spans="1:16" x14ac:dyDescent="0.25">
      <c r="A14" s="41" t="s">
        <v>319</v>
      </c>
      <c r="B14" s="49" t="s">
        <v>334</v>
      </c>
      <c r="C14" s="42">
        <v>7228</v>
      </c>
      <c r="D14" s="42">
        <v>3600</v>
      </c>
      <c r="E14" s="45">
        <f t="shared" si="2"/>
        <v>5</v>
      </c>
      <c r="F14" s="45">
        <f t="shared" si="3"/>
        <v>5</v>
      </c>
      <c r="G14" s="44" t="str">
        <f t="shared" si="4"/>
        <v>Yes</v>
      </c>
      <c r="H14" s="44">
        <v>8</v>
      </c>
      <c r="I14" s="44">
        <v>6</v>
      </c>
      <c r="J14" s="44">
        <f t="shared" si="0"/>
        <v>14</v>
      </c>
      <c r="K14" s="48">
        <f t="shared" si="1"/>
        <v>1</v>
      </c>
      <c r="L14" s="44" t="str">
        <f t="shared" si="5"/>
        <v>none</v>
      </c>
      <c r="M14" s="41"/>
      <c r="N14" s="41" t="s">
        <v>372</v>
      </c>
      <c r="O14" s="41" t="s">
        <v>372</v>
      </c>
      <c r="P14" s="41" t="s">
        <v>164</v>
      </c>
    </row>
    <row r="15" spans="1:16" ht="90" x14ac:dyDescent="0.25">
      <c r="A15" s="41" t="s">
        <v>306</v>
      </c>
      <c r="B15" s="49" t="s">
        <v>335</v>
      </c>
      <c r="C15" s="42">
        <v>17475</v>
      </c>
      <c r="D15" s="42">
        <v>5093</v>
      </c>
      <c r="E15" s="45">
        <f t="shared" si="2"/>
        <v>4</v>
      </c>
      <c r="F15" s="45">
        <f t="shared" si="3"/>
        <v>4</v>
      </c>
      <c r="G15" s="44" t="str">
        <f t="shared" si="4"/>
        <v>Yes</v>
      </c>
      <c r="H15" s="44">
        <v>1</v>
      </c>
      <c r="I15" s="44">
        <v>4</v>
      </c>
      <c r="J15" s="44">
        <f t="shared" si="0"/>
        <v>5</v>
      </c>
      <c r="K15" s="48">
        <f t="shared" si="1"/>
        <v>1</v>
      </c>
      <c r="L15" s="44" t="str">
        <f t="shared" si="5"/>
        <v>none</v>
      </c>
      <c r="M15" s="50" t="s">
        <v>365</v>
      </c>
      <c r="N15" s="41" t="s">
        <v>372</v>
      </c>
      <c r="O15" s="41" t="s">
        <v>372</v>
      </c>
      <c r="P15" s="41" t="s">
        <v>164</v>
      </c>
    </row>
    <row r="16" spans="1:16" x14ac:dyDescent="0.25">
      <c r="A16" s="41" t="s">
        <v>320</v>
      </c>
      <c r="B16" s="49" t="s">
        <v>337</v>
      </c>
      <c r="C16" s="42">
        <v>13692</v>
      </c>
      <c r="D16" s="42">
        <v>6955</v>
      </c>
      <c r="E16" s="45">
        <f t="shared" si="2"/>
        <v>3</v>
      </c>
      <c r="F16" s="45">
        <f t="shared" si="3"/>
        <v>3</v>
      </c>
      <c r="G16" s="44" t="str">
        <f t="shared" si="4"/>
        <v>Yes</v>
      </c>
      <c r="H16" s="44">
        <v>5</v>
      </c>
      <c r="I16" s="44">
        <v>4</v>
      </c>
      <c r="J16" s="44">
        <f t="shared" si="0"/>
        <v>9</v>
      </c>
      <c r="K16" s="48">
        <f t="shared" si="1"/>
        <v>1</v>
      </c>
      <c r="L16" s="44" t="str">
        <f t="shared" si="5"/>
        <v>none</v>
      </c>
      <c r="M16" s="41"/>
      <c r="N16" s="41" t="s">
        <v>372</v>
      </c>
      <c r="O16" s="41" t="s">
        <v>372</v>
      </c>
      <c r="P16" s="41" t="s">
        <v>164</v>
      </c>
    </row>
    <row r="17" spans="1:16" ht="60" x14ac:dyDescent="0.25">
      <c r="A17" s="41" t="s">
        <v>309</v>
      </c>
      <c r="B17" s="49" t="s">
        <v>340</v>
      </c>
      <c r="C17" s="42">
        <v>13922</v>
      </c>
      <c r="D17" s="42">
        <v>3252</v>
      </c>
      <c r="E17" s="45">
        <f t="shared" si="2"/>
        <v>6</v>
      </c>
      <c r="F17" s="45">
        <f t="shared" si="3"/>
        <v>6</v>
      </c>
      <c r="G17" s="44" t="str">
        <f t="shared" si="4"/>
        <v>Yes</v>
      </c>
      <c r="H17" s="44">
        <v>4</v>
      </c>
      <c r="I17" s="44">
        <v>6</v>
      </c>
      <c r="J17" s="44">
        <f t="shared" si="0"/>
        <v>10</v>
      </c>
      <c r="K17" s="48">
        <f t="shared" si="1"/>
        <v>1</v>
      </c>
      <c r="L17" s="44" t="str">
        <f t="shared" si="5"/>
        <v>none</v>
      </c>
      <c r="M17" s="50" t="s">
        <v>368</v>
      </c>
      <c r="N17" s="41" t="s">
        <v>372</v>
      </c>
      <c r="O17" s="41" t="s">
        <v>372</v>
      </c>
      <c r="P17" s="41" t="s">
        <v>164</v>
      </c>
    </row>
    <row r="18" spans="1:16" ht="75" x14ac:dyDescent="0.25">
      <c r="A18" s="41" t="s">
        <v>311</v>
      </c>
      <c r="B18" s="49" t="s">
        <v>342</v>
      </c>
      <c r="C18" s="42">
        <v>15948</v>
      </c>
      <c r="D18" s="42">
        <v>4868</v>
      </c>
      <c r="E18" s="45">
        <f t="shared" si="2"/>
        <v>4</v>
      </c>
      <c r="F18" s="45">
        <f t="shared" si="3"/>
        <v>4</v>
      </c>
      <c r="G18" s="44" t="str">
        <f t="shared" si="4"/>
        <v>Yes</v>
      </c>
      <c r="H18" s="44">
        <v>4</v>
      </c>
      <c r="I18" s="44">
        <v>10</v>
      </c>
      <c r="J18" s="44">
        <f t="shared" si="0"/>
        <v>14</v>
      </c>
      <c r="K18" s="48">
        <f t="shared" si="1"/>
        <v>1</v>
      </c>
      <c r="L18" s="44" t="str">
        <f t="shared" si="5"/>
        <v>none</v>
      </c>
      <c r="M18" s="50" t="s">
        <v>369</v>
      </c>
      <c r="N18" s="41" t="s">
        <v>372</v>
      </c>
      <c r="O18" s="41" t="s">
        <v>372</v>
      </c>
      <c r="P18" s="41" t="s">
        <v>164</v>
      </c>
    </row>
    <row r="19" spans="1:16" x14ac:dyDescent="0.25">
      <c r="A19" s="41" t="s">
        <v>312</v>
      </c>
      <c r="B19" s="49" t="s">
        <v>343</v>
      </c>
      <c r="C19" s="42">
        <v>36884</v>
      </c>
      <c r="D19" s="42">
        <v>9518</v>
      </c>
      <c r="E19" s="45">
        <f t="shared" si="2"/>
        <v>2</v>
      </c>
      <c r="F19" s="45">
        <f t="shared" si="3"/>
        <v>2</v>
      </c>
      <c r="G19" s="44" t="str">
        <f t="shared" si="4"/>
        <v>No</v>
      </c>
      <c r="H19" s="44">
        <v>0</v>
      </c>
      <c r="I19" s="44">
        <v>0</v>
      </c>
      <c r="J19" s="44">
        <f t="shared" si="0"/>
        <v>0</v>
      </c>
      <c r="K19" s="48">
        <f t="shared" si="1"/>
        <v>0</v>
      </c>
      <c r="L19" s="44">
        <f t="shared" si="5"/>
        <v>-2</v>
      </c>
      <c r="M19" s="41" t="s">
        <v>370</v>
      </c>
      <c r="N19" s="41" t="s">
        <v>372</v>
      </c>
      <c r="O19" s="41" t="s">
        <v>372</v>
      </c>
      <c r="P19" s="41" t="s">
        <v>164</v>
      </c>
    </row>
    <row r="20" spans="1:16" ht="135" x14ac:dyDescent="0.25">
      <c r="A20" s="41" t="s">
        <v>299</v>
      </c>
      <c r="B20" s="43">
        <v>0.95</v>
      </c>
      <c r="C20" s="42">
        <v>3759</v>
      </c>
      <c r="D20" s="42">
        <v>2014</v>
      </c>
      <c r="E20" s="45">
        <f t="shared" si="2"/>
        <v>9</v>
      </c>
      <c r="F20" s="45">
        <f t="shared" si="3"/>
        <v>9</v>
      </c>
      <c r="G20" s="44" t="str">
        <f t="shared" si="4"/>
        <v>Yes</v>
      </c>
      <c r="H20" s="44">
        <v>2</v>
      </c>
      <c r="I20" s="44">
        <v>7</v>
      </c>
      <c r="J20" s="44">
        <f t="shared" si="0"/>
        <v>9</v>
      </c>
      <c r="K20" s="48">
        <f t="shared" si="1"/>
        <v>1</v>
      </c>
      <c r="L20" s="44" t="str">
        <f t="shared" si="5"/>
        <v>none</v>
      </c>
      <c r="M20" s="50" t="s">
        <v>366</v>
      </c>
      <c r="N20" s="41" t="s">
        <v>372</v>
      </c>
      <c r="O20" s="41" t="s">
        <v>373</v>
      </c>
      <c r="P20" s="41" t="s">
        <v>164</v>
      </c>
    </row>
    <row r="21" spans="1:16" ht="135" x14ac:dyDescent="0.25">
      <c r="A21" s="41" t="s">
        <v>307</v>
      </c>
      <c r="B21" s="49" t="s">
        <v>336</v>
      </c>
      <c r="C21" s="42">
        <v>11649</v>
      </c>
      <c r="D21" s="42">
        <v>5816</v>
      </c>
      <c r="E21" s="45">
        <f t="shared" si="2"/>
        <v>3</v>
      </c>
      <c r="F21" s="45">
        <f t="shared" si="3"/>
        <v>3</v>
      </c>
      <c r="G21" s="44" t="str">
        <f t="shared" si="4"/>
        <v>Yes</v>
      </c>
      <c r="H21" s="44">
        <v>2</v>
      </c>
      <c r="I21" s="44">
        <v>7</v>
      </c>
      <c r="J21" s="44">
        <f t="shared" si="0"/>
        <v>9</v>
      </c>
      <c r="K21" s="48">
        <f t="shared" si="1"/>
        <v>1</v>
      </c>
      <c r="L21" s="44" t="str">
        <f t="shared" si="5"/>
        <v>none</v>
      </c>
      <c r="M21" s="50" t="s">
        <v>366</v>
      </c>
      <c r="N21" s="41" t="s">
        <v>372</v>
      </c>
      <c r="O21" s="41" t="s">
        <v>373</v>
      </c>
      <c r="P21" s="41" t="s">
        <v>164</v>
      </c>
    </row>
    <row r="22" spans="1:16" x14ac:dyDescent="0.25">
      <c r="A22" s="41" t="s">
        <v>308</v>
      </c>
      <c r="B22" s="49" t="s">
        <v>338</v>
      </c>
      <c r="C22" s="42">
        <v>53144</v>
      </c>
      <c r="D22" s="42">
        <v>10726</v>
      </c>
      <c r="E22" s="45">
        <f t="shared" si="2"/>
        <v>2</v>
      </c>
      <c r="F22" s="45">
        <f t="shared" si="3"/>
        <v>2</v>
      </c>
      <c r="G22" s="44" t="str">
        <f t="shared" si="4"/>
        <v>No</v>
      </c>
      <c r="H22" s="44">
        <v>1</v>
      </c>
      <c r="I22" s="44">
        <v>0</v>
      </c>
      <c r="J22" s="44">
        <f t="shared" si="0"/>
        <v>1</v>
      </c>
      <c r="K22" s="48">
        <f t="shared" si="1"/>
        <v>0.5</v>
      </c>
      <c r="L22" s="44">
        <f t="shared" si="5"/>
        <v>-1</v>
      </c>
      <c r="M22" s="41"/>
      <c r="N22" s="41" t="s">
        <v>373</v>
      </c>
      <c r="O22" s="41" t="s">
        <v>372</v>
      </c>
      <c r="P22" s="41" t="s">
        <v>164</v>
      </c>
    </row>
    <row r="23" spans="1:16" ht="135" x14ac:dyDescent="0.25">
      <c r="A23" s="41" t="s">
        <v>302</v>
      </c>
      <c r="B23" s="49" t="s">
        <v>326</v>
      </c>
      <c r="C23" s="42">
        <v>5860</v>
      </c>
      <c r="D23" s="42">
        <v>2805</v>
      </c>
      <c r="E23" s="45">
        <f t="shared" si="2"/>
        <v>7</v>
      </c>
      <c r="F23" s="45">
        <f t="shared" si="3"/>
        <v>7</v>
      </c>
      <c r="G23" s="44" t="str">
        <f t="shared" si="4"/>
        <v>Yes</v>
      </c>
      <c r="H23" s="44">
        <v>0</v>
      </c>
      <c r="I23" s="44">
        <v>7</v>
      </c>
      <c r="J23" s="44">
        <f t="shared" si="0"/>
        <v>7</v>
      </c>
      <c r="K23" s="48">
        <f t="shared" si="1"/>
        <v>1</v>
      </c>
      <c r="L23" s="44" t="str">
        <f t="shared" si="5"/>
        <v>none</v>
      </c>
      <c r="M23" s="50" t="s">
        <v>355</v>
      </c>
      <c r="N23" s="41" t="s">
        <v>373</v>
      </c>
      <c r="O23" s="41" t="s">
        <v>374</v>
      </c>
      <c r="P23" s="41" t="s">
        <v>164</v>
      </c>
    </row>
    <row r="24" spans="1:16" ht="60" x14ac:dyDescent="0.25">
      <c r="A24" s="42" t="s">
        <v>303</v>
      </c>
      <c r="B24" s="49" t="s">
        <v>328</v>
      </c>
      <c r="C24" s="42">
        <v>43532</v>
      </c>
      <c r="D24" s="41">
        <v>11100</v>
      </c>
      <c r="E24" s="45">
        <f t="shared" si="2"/>
        <v>2</v>
      </c>
      <c r="F24" s="45">
        <f t="shared" si="3"/>
        <v>2</v>
      </c>
      <c r="G24" s="44" t="str">
        <f t="shared" si="4"/>
        <v>Yes</v>
      </c>
      <c r="H24" s="44">
        <v>0</v>
      </c>
      <c r="I24" s="44">
        <v>2</v>
      </c>
      <c r="J24" s="44">
        <f t="shared" si="0"/>
        <v>2</v>
      </c>
      <c r="K24" s="48">
        <f t="shared" si="1"/>
        <v>1</v>
      </c>
      <c r="L24" s="44" t="str">
        <f t="shared" si="5"/>
        <v>none</v>
      </c>
      <c r="M24" s="50" t="s">
        <v>358</v>
      </c>
      <c r="N24" s="41" t="s">
        <v>373</v>
      </c>
      <c r="O24" s="41" t="s">
        <v>374</v>
      </c>
      <c r="P24" s="41" t="s">
        <v>164</v>
      </c>
    </row>
    <row r="25" spans="1:16" ht="75" x14ac:dyDescent="0.25">
      <c r="A25" s="41" t="s">
        <v>304</v>
      </c>
      <c r="B25" s="49" t="s">
        <v>332</v>
      </c>
      <c r="C25" s="42">
        <v>31395</v>
      </c>
      <c r="D25" s="42">
        <v>8178</v>
      </c>
      <c r="E25" s="45">
        <f t="shared" si="2"/>
        <v>3</v>
      </c>
      <c r="F25" s="45">
        <f t="shared" si="3"/>
        <v>3</v>
      </c>
      <c r="G25" s="44" t="str">
        <f t="shared" si="4"/>
        <v>Yes</v>
      </c>
      <c r="H25" s="44">
        <v>0</v>
      </c>
      <c r="I25" s="44">
        <v>3</v>
      </c>
      <c r="J25" s="44">
        <f t="shared" si="0"/>
        <v>3</v>
      </c>
      <c r="K25" s="48">
        <f t="shared" si="1"/>
        <v>1</v>
      </c>
      <c r="L25" s="44" t="str">
        <f t="shared" si="5"/>
        <v>none</v>
      </c>
      <c r="M25" s="50" t="s">
        <v>363</v>
      </c>
      <c r="N25" s="41" t="s">
        <v>373</v>
      </c>
      <c r="O25" s="41" t="s">
        <v>374</v>
      </c>
      <c r="P25" s="41" t="s">
        <v>164</v>
      </c>
    </row>
    <row r="26" spans="1:16" ht="30" x14ac:dyDescent="0.25">
      <c r="A26" s="41" t="s">
        <v>296</v>
      </c>
      <c r="B26" s="49" t="s">
        <v>339</v>
      </c>
      <c r="C26" s="42">
        <v>26780</v>
      </c>
      <c r="D26" s="42">
        <v>8637</v>
      </c>
      <c r="E26" s="45">
        <f t="shared" si="2"/>
        <v>2</v>
      </c>
      <c r="F26" s="45">
        <f t="shared" si="3"/>
        <v>2</v>
      </c>
      <c r="G26" s="44" t="str">
        <f t="shared" si="4"/>
        <v>Yes</v>
      </c>
      <c r="H26" s="44">
        <v>5</v>
      </c>
      <c r="I26" s="44">
        <v>2</v>
      </c>
      <c r="J26" s="44">
        <f t="shared" si="0"/>
        <v>7</v>
      </c>
      <c r="K26" s="48">
        <f t="shared" si="1"/>
        <v>1</v>
      </c>
      <c r="L26" s="44" t="str">
        <f t="shared" si="5"/>
        <v>none</v>
      </c>
      <c r="M26" s="50" t="s">
        <v>367</v>
      </c>
      <c r="N26" s="41" t="s">
        <v>373</v>
      </c>
      <c r="O26" s="41" t="s">
        <v>374</v>
      </c>
      <c r="P26" s="41" t="s">
        <v>164</v>
      </c>
    </row>
    <row r="27" spans="1:16" x14ac:dyDescent="0.25">
      <c r="A27" s="41" t="s">
        <v>310</v>
      </c>
      <c r="B27" s="49" t="s">
        <v>341</v>
      </c>
      <c r="C27" s="42">
        <v>94109</v>
      </c>
      <c r="D27" s="42">
        <v>9587</v>
      </c>
      <c r="E27" s="45">
        <f t="shared" si="2"/>
        <v>2</v>
      </c>
      <c r="F27" s="45">
        <f t="shared" si="3"/>
        <v>2</v>
      </c>
      <c r="G27" s="44" t="str">
        <f t="shared" si="4"/>
        <v>Yes</v>
      </c>
      <c r="H27" s="44">
        <v>0</v>
      </c>
      <c r="I27" s="44">
        <v>1</v>
      </c>
      <c r="J27" s="44">
        <f t="shared" si="0"/>
        <v>1</v>
      </c>
      <c r="K27" s="48">
        <f t="shared" si="1"/>
        <v>0.5</v>
      </c>
      <c r="L27" s="44">
        <f t="shared" si="5"/>
        <v>-1</v>
      </c>
      <c r="M27" s="41" t="s">
        <v>125</v>
      </c>
      <c r="N27" s="41" t="s">
        <v>373</v>
      </c>
      <c r="O27" s="41" t="s">
        <v>374</v>
      </c>
      <c r="P27" s="41" t="s">
        <v>164</v>
      </c>
    </row>
    <row r="28" spans="1:16" ht="90" x14ac:dyDescent="0.25">
      <c r="A28" s="41" t="s">
        <v>313</v>
      </c>
      <c r="B28" s="49" t="s">
        <v>344</v>
      </c>
      <c r="C28" s="42">
        <v>17741</v>
      </c>
      <c r="D28" s="42">
        <v>8045</v>
      </c>
      <c r="E28" s="45">
        <f t="shared" si="2"/>
        <v>3</v>
      </c>
      <c r="F28" s="45">
        <v>0</v>
      </c>
      <c r="G28" s="44" t="str">
        <f t="shared" si="4"/>
        <v>Yes</v>
      </c>
      <c r="H28" s="44">
        <v>0</v>
      </c>
      <c r="I28" s="44">
        <v>1</v>
      </c>
      <c r="J28" s="44">
        <f t="shared" si="0"/>
        <v>1</v>
      </c>
      <c r="K28" s="48">
        <f t="shared" si="1"/>
        <v>0.33333333333333331</v>
      </c>
      <c r="L28" s="44">
        <f t="shared" si="5"/>
        <v>-2</v>
      </c>
      <c r="M28" s="50" t="s">
        <v>354</v>
      </c>
      <c r="N28" s="41" t="s">
        <v>374</v>
      </c>
      <c r="O28" s="41" t="s">
        <v>374</v>
      </c>
      <c r="P28" s="41" t="s">
        <v>164</v>
      </c>
    </row>
    <row r="29" spans="1:16" x14ac:dyDescent="0.25">
      <c r="A29" s="41" t="s">
        <v>297</v>
      </c>
      <c r="B29" s="49" t="s">
        <v>345</v>
      </c>
      <c r="C29" s="42">
        <v>139248</v>
      </c>
      <c r="D29" s="42">
        <v>34706</v>
      </c>
      <c r="E29" s="45">
        <f t="shared" si="2"/>
        <v>1</v>
      </c>
      <c r="F29" s="45">
        <v>0</v>
      </c>
      <c r="G29" s="44" t="str">
        <f t="shared" si="4"/>
        <v>No</v>
      </c>
      <c r="H29" s="44">
        <v>0</v>
      </c>
      <c r="I29" s="44">
        <v>0</v>
      </c>
      <c r="J29" s="44">
        <f t="shared" si="0"/>
        <v>0</v>
      </c>
      <c r="K29" s="48">
        <f t="shared" si="1"/>
        <v>0</v>
      </c>
      <c r="L29" s="44">
        <f t="shared" si="5"/>
        <v>-1</v>
      </c>
      <c r="M29" s="41"/>
      <c r="N29" s="41" t="s">
        <v>374</v>
      </c>
      <c r="O29" s="41" t="s">
        <v>374</v>
      </c>
      <c r="P29" s="41" t="s">
        <v>164</v>
      </c>
    </row>
    <row r="30" spans="1:16" ht="45" x14ac:dyDescent="0.25">
      <c r="A30" s="41" t="s">
        <v>298</v>
      </c>
      <c r="B30" s="49" t="s">
        <v>346</v>
      </c>
      <c r="C30" s="42">
        <v>26411</v>
      </c>
      <c r="D30" s="42">
        <v>9786</v>
      </c>
      <c r="E30" s="45">
        <f t="shared" si="2"/>
        <v>2</v>
      </c>
      <c r="F30" s="45">
        <v>0</v>
      </c>
      <c r="G30" s="44" t="str">
        <f t="shared" si="4"/>
        <v>Yes</v>
      </c>
      <c r="H30" s="44">
        <v>5</v>
      </c>
      <c r="I30" s="44">
        <v>8</v>
      </c>
      <c r="J30" s="44">
        <f t="shared" si="0"/>
        <v>13</v>
      </c>
      <c r="K30" s="48">
        <f t="shared" si="1"/>
        <v>1</v>
      </c>
      <c r="L30" s="44" t="str">
        <f t="shared" si="5"/>
        <v>none</v>
      </c>
      <c r="M30" s="50" t="s">
        <v>376</v>
      </c>
      <c r="N30" s="41" t="s">
        <v>374</v>
      </c>
      <c r="O30" s="41" t="s">
        <v>374</v>
      </c>
      <c r="P30" s="41" t="s">
        <v>164</v>
      </c>
    </row>
    <row r="31" spans="1:16" x14ac:dyDescent="0.25">
      <c r="A31" s="41" t="s">
        <v>321</v>
      </c>
      <c r="B31" s="49" t="s">
        <v>347</v>
      </c>
      <c r="C31" s="42">
        <v>14763</v>
      </c>
      <c r="D31" s="42">
        <v>8707</v>
      </c>
      <c r="E31" s="45">
        <f t="shared" si="2"/>
        <v>2</v>
      </c>
      <c r="F31" s="45">
        <v>0</v>
      </c>
      <c r="G31" s="44" t="str">
        <f t="shared" si="4"/>
        <v>No</v>
      </c>
      <c r="H31" s="44"/>
      <c r="I31" s="44"/>
      <c r="J31" s="44">
        <f t="shared" si="0"/>
        <v>0</v>
      </c>
      <c r="K31" s="48">
        <f t="shared" si="1"/>
        <v>0</v>
      </c>
      <c r="L31" s="44">
        <f t="shared" si="5"/>
        <v>-2</v>
      </c>
      <c r="M31" s="41" t="s">
        <v>349</v>
      </c>
      <c r="N31" s="41" t="s">
        <v>374</v>
      </c>
      <c r="O31" s="41" t="s">
        <v>374</v>
      </c>
      <c r="P31" s="41" t="s">
        <v>164</v>
      </c>
    </row>
    <row r="32" spans="1:16" ht="60" x14ac:dyDescent="0.25">
      <c r="A32" s="41" t="s">
        <v>322</v>
      </c>
      <c r="B32" s="49" t="s">
        <v>348</v>
      </c>
      <c r="C32" s="42">
        <v>20909</v>
      </c>
      <c r="D32" s="42">
        <v>18000</v>
      </c>
      <c r="E32" s="45">
        <f t="shared" si="2"/>
        <v>1</v>
      </c>
      <c r="F32" s="45">
        <v>0</v>
      </c>
      <c r="G32" s="44" t="str">
        <f t="shared" si="4"/>
        <v>Yes</v>
      </c>
      <c r="H32" s="44">
        <v>5</v>
      </c>
      <c r="I32" s="44">
        <v>8</v>
      </c>
      <c r="J32" s="44">
        <f t="shared" si="0"/>
        <v>13</v>
      </c>
      <c r="K32" s="48">
        <f t="shared" si="1"/>
        <v>1</v>
      </c>
      <c r="L32" s="44" t="str">
        <f t="shared" si="5"/>
        <v>none</v>
      </c>
      <c r="M32" s="50" t="s">
        <v>377</v>
      </c>
      <c r="N32" s="41" t="s">
        <v>374</v>
      </c>
      <c r="O32" s="41" t="s">
        <v>374</v>
      </c>
      <c r="P32" s="41" t="s">
        <v>164</v>
      </c>
    </row>
    <row r="33" spans="1:16" x14ac:dyDescent="0.25">
      <c r="A33" s="41" t="s">
        <v>402</v>
      </c>
      <c r="B33" s="83">
        <v>0.63</v>
      </c>
      <c r="C33" s="42"/>
      <c r="D33" s="42">
        <v>9745</v>
      </c>
      <c r="E33" s="45">
        <f t="shared" si="2"/>
        <v>2</v>
      </c>
      <c r="F33" s="45"/>
      <c r="G33" s="44" t="str">
        <f t="shared" si="4"/>
        <v>Yes</v>
      </c>
      <c r="H33" s="44">
        <v>0</v>
      </c>
      <c r="I33" s="44">
        <v>1</v>
      </c>
      <c r="J33" s="44">
        <f t="shared" si="0"/>
        <v>1</v>
      </c>
      <c r="K33" s="48">
        <f t="shared" si="1"/>
        <v>0.5</v>
      </c>
      <c r="L33" s="44">
        <f t="shared" si="5"/>
        <v>-1</v>
      </c>
      <c r="M33" s="50"/>
      <c r="N33" s="41" t="s">
        <v>372</v>
      </c>
      <c r="O33" s="41" t="s">
        <v>372</v>
      </c>
      <c r="P33" s="41" t="s">
        <v>164</v>
      </c>
    </row>
    <row r="34" spans="1:16" x14ac:dyDescent="0.25">
      <c r="A34" s="41" t="s">
        <v>403</v>
      </c>
      <c r="B34" s="83">
        <v>0.59</v>
      </c>
      <c r="C34" s="42"/>
      <c r="D34" s="42">
        <v>8829</v>
      </c>
      <c r="E34" s="45">
        <f t="shared" si="2"/>
        <v>2</v>
      </c>
      <c r="F34" s="45"/>
      <c r="G34" s="44" t="str">
        <f t="shared" si="4"/>
        <v>Yes</v>
      </c>
      <c r="H34" s="44">
        <v>0</v>
      </c>
      <c r="I34" s="44">
        <v>1</v>
      </c>
      <c r="J34" s="44">
        <f t="shared" si="0"/>
        <v>1</v>
      </c>
      <c r="K34" s="48">
        <f t="shared" si="1"/>
        <v>0.5</v>
      </c>
      <c r="L34" s="44">
        <f t="shared" si="5"/>
        <v>-1</v>
      </c>
      <c r="M34" s="50"/>
      <c r="N34" s="41" t="s">
        <v>372</v>
      </c>
      <c r="O34" s="41" t="s">
        <v>374</v>
      </c>
      <c r="P34" s="41" t="s">
        <v>164</v>
      </c>
    </row>
    <row r="35" spans="1:16" x14ac:dyDescent="0.25">
      <c r="A35" s="41" t="s">
        <v>404</v>
      </c>
      <c r="B35" s="83">
        <v>0.41</v>
      </c>
      <c r="C35" s="42"/>
      <c r="D35" s="42">
        <v>14000</v>
      </c>
      <c r="E35" s="45">
        <f t="shared" si="2"/>
        <v>2</v>
      </c>
      <c r="F35" s="45"/>
      <c r="G35" s="44" t="str">
        <f t="shared" si="4"/>
        <v>Yes</v>
      </c>
      <c r="H35" s="44">
        <v>0</v>
      </c>
      <c r="I35" s="44">
        <v>1</v>
      </c>
      <c r="J35" s="44">
        <f t="shared" si="0"/>
        <v>1</v>
      </c>
      <c r="K35" s="48">
        <f t="shared" si="1"/>
        <v>0.5</v>
      </c>
      <c r="L35" s="44">
        <f t="shared" si="5"/>
        <v>-1</v>
      </c>
      <c r="M35" s="50"/>
      <c r="N35" s="41" t="s">
        <v>372</v>
      </c>
      <c r="O35" s="41" t="s">
        <v>374</v>
      </c>
      <c r="P35" s="41" t="s">
        <v>164</v>
      </c>
    </row>
    <row r="36" spans="1:16" x14ac:dyDescent="0.25">
      <c r="A36" s="41" t="s">
        <v>405</v>
      </c>
      <c r="B36" s="83">
        <v>0.37</v>
      </c>
      <c r="C36" s="42"/>
      <c r="D36" s="42">
        <v>11100</v>
      </c>
      <c r="E36" s="45">
        <f t="shared" si="2"/>
        <v>2</v>
      </c>
      <c r="F36" s="45"/>
      <c r="G36" s="44" t="str">
        <f t="shared" si="4"/>
        <v>Yes</v>
      </c>
      <c r="H36" s="44">
        <v>1</v>
      </c>
      <c r="I36" s="44">
        <v>2</v>
      </c>
      <c r="J36" s="44">
        <f t="shared" si="0"/>
        <v>3</v>
      </c>
      <c r="K36" s="48">
        <f t="shared" si="1"/>
        <v>1</v>
      </c>
      <c r="L36" s="44" t="str">
        <f t="shared" si="5"/>
        <v>none</v>
      </c>
      <c r="M36" s="50"/>
      <c r="N36" s="41" t="s">
        <v>373</v>
      </c>
      <c r="O36" s="41" t="s">
        <v>373</v>
      </c>
      <c r="P36" s="41" t="s">
        <v>164</v>
      </c>
    </row>
    <row r="37" spans="1:16" x14ac:dyDescent="0.25">
      <c r="A37" s="41" t="s">
        <v>406</v>
      </c>
      <c r="B37" s="83">
        <v>0.33</v>
      </c>
      <c r="C37" s="42"/>
      <c r="D37" s="42">
        <v>10633</v>
      </c>
      <c r="E37" s="45">
        <f t="shared" si="2"/>
        <v>2</v>
      </c>
      <c r="F37" s="45"/>
      <c r="G37" s="44" t="str">
        <f t="shared" si="4"/>
        <v>Yes</v>
      </c>
      <c r="H37" s="44">
        <v>0</v>
      </c>
      <c r="I37" s="44">
        <v>2</v>
      </c>
      <c r="J37" s="44">
        <f t="shared" si="0"/>
        <v>2</v>
      </c>
      <c r="K37" s="48">
        <f t="shared" si="1"/>
        <v>1</v>
      </c>
      <c r="L37" s="44" t="str">
        <f t="shared" si="5"/>
        <v>none</v>
      </c>
      <c r="M37" s="50"/>
      <c r="N37" s="41" t="s">
        <v>372</v>
      </c>
      <c r="O37" s="41" t="s">
        <v>373</v>
      </c>
      <c r="P37" s="41" t="s">
        <v>164</v>
      </c>
    </row>
    <row r="38" spans="1:16" x14ac:dyDescent="0.25">
      <c r="A38" s="41" t="s">
        <v>407</v>
      </c>
      <c r="B38" s="83">
        <v>0.28000000000000003</v>
      </c>
      <c r="C38" s="42"/>
      <c r="D38" s="42">
        <v>11650</v>
      </c>
      <c r="E38" s="45">
        <f t="shared" si="2"/>
        <v>2</v>
      </c>
      <c r="F38" s="45"/>
      <c r="G38" s="44" t="str">
        <f t="shared" si="4"/>
        <v>No</v>
      </c>
      <c r="H38" s="44">
        <v>0</v>
      </c>
      <c r="I38" s="44">
        <v>0</v>
      </c>
      <c r="J38" s="44">
        <f t="shared" si="0"/>
        <v>0</v>
      </c>
      <c r="K38" s="48">
        <f t="shared" si="1"/>
        <v>0</v>
      </c>
      <c r="L38" s="44">
        <f t="shared" si="5"/>
        <v>-2</v>
      </c>
      <c r="M38" s="50"/>
      <c r="N38" s="41" t="s">
        <v>372</v>
      </c>
      <c r="O38" s="41" t="s">
        <v>372</v>
      </c>
      <c r="P38" s="41" t="s">
        <v>164</v>
      </c>
    </row>
    <row r="39" spans="1:16" x14ac:dyDescent="0.25">
      <c r="A39" s="41" t="s">
        <v>408</v>
      </c>
      <c r="B39" s="83">
        <v>0.2</v>
      </c>
      <c r="C39" s="42"/>
      <c r="D39" s="42">
        <v>9250</v>
      </c>
      <c r="E39" s="45">
        <f t="shared" si="2"/>
        <v>2</v>
      </c>
      <c r="F39" s="45"/>
      <c r="G39" s="44" t="str">
        <f t="shared" si="4"/>
        <v>Yes</v>
      </c>
      <c r="H39" s="44">
        <v>0</v>
      </c>
      <c r="I39" s="44">
        <v>1</v>
      </c>
      <c r="J39" s="44">
        <f t="shared" si="0"/>
        <v>1</v>
      </c>
      <c r="K39" s="48">
        <f t="shared" si="1"/>
        <v>0.5</v>
      </c>
      <c r="L39" s="44">
        <f t="shared" si="5"/>
        <v>-1</v>
      </c>
      <c r="M39" s="50"/>
      <c r="N39" s="41" t="s">
        <v>373</v>
      </c>
      <c r="O39" s="41" t="s">
        <v>374</v>
      </c>
      <c r="P39" s="41" t="s">
        <v>164</v>
      </c>
    </row>
    <row r="40" spans="1:16" x14ac:dyDescent="0.25">
      <c r="A40" s="41" t="s">
        <v>409</v>
      </c>
      <c r="B40" s="83">
        <v>0.13</v>
      </c>
      <c r="C40" s="42"/>
      <c r="D40" s="42">
        <v>14593</v>
      </c>
      <c r="E40" s="45">
        <f t="shared" si="2"/>
        <v>2</v>
      </c>
      <c r="F40" s="45"/>
      <c r="G40" s="44" t="str">
        <f t="shared" si="4"/>
        <v>Yes</v>
      </c>
      <c r="H40" s="44">
        <v>0</v>
      </c>
      <c r="I40" s="44">
        <v>1</v>
      </c>
      <c r="J40" s="44">
        <f t="shared" si="0"/>
        <v>1</v>
      </c>
      <c r="K40" s="48">
        <f t="shared" si="1"/>
        <v>0.5</v>
      </c>
      <c r="L40" s="44">
        <f t="shared" si="5"/>
        <v>-1</v>
      </c>
      <c r="M40" s="50"/>
      <c r="N40" s="41" t="s">
        <v>372</v>
      </c>
      <c r="O40" s="41" t="s">
        <v>374</v>
      </c>
      <c r="P40" s="41" t="s">
        <v>164</v>
      </c>
    </row>
    <row r="41" spans="1:16" x14ac:dyDescent="0.25">
      <c r="A41" s="41" t="s">
        <v>410</v>
      </c>
      <c r="B41" s="43">
        <v>0.12</v>
      </c>
      <c r="C41" s="41"/>
      <c r="D41" s="42">
        <v>8000</v>
      </c>
      <c r="E41" s="44">
        <f t="shared" si="2"/>
        <v>3</v>
      </c>
      <c r="F41" s="44"/>
      <c r="G41" s="44" t="str">
        <f t="shared" si="4"/>
        <v>No</v>
      </c>
      <c r="H41" s="44">
        <v>0</v>
      </c>
      <c r="I41" s="44">
        <v>0</v>
      </c>
      <c r="J41" s="44">
        <f t="shared" si="0"/>
        <v>0</v>
      </c>
      <c r="K41" s="44">
        <f t="shared" si="1"/>
        <v>0</v>
      </c>
      <c r="L41" s="44">
        <f t="shared" si="5"/>
        <v>-3</v>
      </c>
      <c r="M41" s="41"/>
      <c r="N41" s="41" t="s">
        <v>374</v>
      </c>
      <c r="O41" s="41" t="s">
        <v>374</v>
      </c>
      <c r="P41" s="41" t="s">
        <v>164</v>
      </c>
    </row>
    <row r="42" spans="1:16" x14ac:dyDescent="0.25">
      <c r="A42" s="41" t="s">
        <v>411</v>
      </c>
      <c r="B42" s="43">
        <v>0.08</v>
      </c>
      <c r="C42" s="41"/>
      <c r="D42" s="42">
        <v>5531</v>
      </c>
      <c r="E42" s="44">
        <f t="shared" si="2"/>
        <v>4</v>
      </c>
      <c r="F42" s="44"/>
      <c r="G42" s="44" t="str">
        <f t="shared" si="4"/>
        <v>Yes</v>
      </c>
      <c r="H42" s="44">
        <v>0</v>
      </c>
      <c r="I42" s="44">
        <v>1</v>
      </c>
      <c r="J42" s="44">
        <f t="shared" si="0"/>
        <v>1</v>
      </c>
      <c r="K42" s="44">
        <f t="shared" si="1"/>
        <v>0.25</v>
      </c>
      <c r="L42" s="44">
        <f t="shared" si="5"/>
        <v>-3</v>
      </c>
      <c r="M42" s="41"/>
      <c r="N42" s="41" t="s">
        <v>374</v>
      </c>
      <c r="O42" s="41" t="s">
        <v>374</v>
      </c>
      <c r="P42" s="41" t="s">
        <v>164</v>
      </c>
    </row>
    <row r="44" spans="1:16" x14ac:dyDescent="0.25">
      <c r="A44" t="s">
        <v>395</v>
      </c>
    </row>
    <row r="45" spans="1:16" x14ac:dyDescent="0.25">
      <c r="A45" t="s">
        <v>394</v>
      </c>
    </row>
  </sheetData>
  <sortState xmlns:xlrd2="http://schemas.microsoft.com/office/spreadsheetml/2017/richdata2" ref="A4:O27">
    <sortCondition ref="N7:N27"/>
    <sortCondition ref="O7:O27"/>
  </sortState>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CAA12-31A5-4046-8677-DCD30254B996}">
  <dimension ref="A1:F111"/>
  <sheetViews>
    <sheetView workbookViewId="0">
      <selection activeCell="A2" sqref="A2"/>
    </sheetView>
  </sheetViews>
  <sheetFormatPr defaultRowHeight="15" x14ac:dyDescent="0.25"/>
  <cols>
    <col min="1" max="1" width="68.28515625" customWidth="1"/>
    <col min="2" max="2" width="46.42578125" bestFit="1" customWidth="1"/>
    <col min="3" max="3" width="9.42578125" bestFit="1" customWidth="1"/>
    <col min="4" max="4" width="35.28515625" bestFit="1" customWidth="1"/>
    <col min="5" max="5" width="19.28515625" bestFit="1" customWidth="1"/>
  </cols>
  <sheetData>
    <row r="1" spans="1:5" ht="15.75" thickBot="1" x14ac:dyDescent="0.3">
      <c r="A1" s="1" t="s">
        <v>0</v>
      </c>
    </row>
    <row r="2" spans="1:5" ht="15.75" thickBot="1" x14ac:dyDescent="0.3">
      <c r="A2" s="2" t="s">
        <v>1</v>
      </c>
      <c r="B2" s="3" t="s">
        <v>2</v>
      </c>
      <c r="C2" s="3" t="s">
        <v>3</v>
      </c>
      <c r="D2" s="3" t="s">
        <v>4</v>
      </c>
      <c r="E2" s="3" t="s">
        <v>5</v>
      </c>
    </row>
    <row r="3" spans="1:5" ht="15.75" thickBot="1" x14ac:dyDescent="0.3">
      <c r="A3" s="4" t="s">
        <v>6</v>
      </c>
      <c r="B3" s="5" t="s">
        <v>7</v>
      </c>
      <c r="C3" s="5">
        <v>3</v>
      </c>
      <c r="D3" s="6">
        <v>0.06</v>
      </c>
      <c r="E3" s="5" t="s">
        <v>8</v>
      </c>
    </row>
    <row r="4" spans="1:5" ht="15.75" thickBot="1" x14ac:dyDescent="0.3">
      <c r="A4" s="7" t="s">
        <v>1</v>
      </c>
      <c r="B4" s="8" t="s">
        <v>9</v>
      </c>
      <c r="C4" s="8" t="s">
        <v>3</v>
      </c>
      <c r="D4" s="8" t="s">
        <v>4</v>
      </c>
      <c r="E4" s="8" t="s">
        <v>5</v>
      </c>
    </row>
    <row r="5" spans="1:5" ht="15.75" thickBot="1" x14ac:dyDescent="0.3">
      <c r="A5" s="9" t="s">
        <v>6</v>
      </c>
      <c r="B5" s="10">
        <v>48</v>
      </c>
      <c r="C5" s="10">
        <v>1</v>
      </c>
      <c r="D5" s="11">
        <v>0.02</v>
      </c>
      <c r="E5" s="10" t="s">
        <v>8</v>
      </c>
    </row>
    <row r="6" spans="1:5" ht="15.75" thickBot="1" x14ac:dyDescent="0.3">
      <c r="A6" s="7" t="s">
        <v>10</v>
      </c>
      <c r="B6" s="8" t="s">
        <v>11</v>
      </c>
      <c r="C6" s="8"/>
      <c r="D6" s="8" t="s">
        <v>12</v>
      </c>
      <c r="E6" s="8" t="s">
        <v>5</v>
      </c>
    </row>
    <row r="7" spans="1:5" ht="15.75" thickBot="1" x14ac:dyDescent="0.3">
      <c r="A7" s="9" t="s">
        <v>13</v>
      </c>
      <c r="B7" s="10" t="s">
        <v>14</v>
      </c>
      <c r="C7" s="10"/>
      <c r="D7" s="11">
        <v>0.75</v>
      </c>
      <c r="E7" s="10" t="s">
        <v>15</v>
      </c>
    </row>
    <row r="8" spans="1:5" ht="15.75" thickBot="1" x14ac:dyDescent="0.3">
      <c r="A8" s="7" t="s">
        <v>16</v>
      </c>
      <c r="B8" s="8" t="s">
        <v>11</v>
      </c>
      <c r="C8" s="8"/>
      <c r="D8" s="8" t="s">
        <v>12</v>
      </c>
      <c r="E8" s="8" t="s">
        <v>5</v>
      </c>
    </row>
    <row r="9" spans="1:5" x14ac:dyDescent="0.25">
      <c r="A9" s="12" t="s">
        <v>17</v>
      </c>
      <c r="B9" s="13" t="s">
        <v>19</v>
      </c>
      <c r="C9" s="91"/>
      <c r="D9" s="93">
        <v>0.64</v>
      </c>
      <c r="E9" s="91" t="s">
        <v>15</v>
      </c>
    </row>
    <row r="10" spans="1:5" ht="15.75" thickBot="1" x14ac:dyDescent="0.3">
      <c r="A10" s="9" t="s">
        <v>18</v>
      </c>
      <c r="B10" s="10" t="s">
        <v>20</v>
      </c>
      <c r="C10" s="92"/>
      <c r="D10" s="94"/>
      <c r="E10" s="92"/>
    </row>
    <row r="11" spans="1:5" ht="15.75" thickBot="1" x14ac:dyDescent="0.3">
      <c r="A11" s="7" t="s">
        <v>21</v>
      </c>
      <c r="B11" s="8" t="s">
        <v>11</v>
      </c>
      <c r="C11" s="8"/>
      <c r="D11" s="8" t="s">
        <v>12</v>
      </c>
      <c r="E11" s="8" t="s">
        <v>5</v>
      </c>
    </row>
    <row r="12" spans="1:5" ht="15.75" thickBot="1" x14ac:dyDescent="0.3">
      <c r="A12" s="9" t="s">
        <v>22</v>
      </c>
      <c r="B12" s="10" t="s">
        <v>23</v>
      </c>
      <c r="C12" s="10"/>
      <c r="D12" s="11">
        <v>0.75</v>
      </c>
      <c r="E12" s="10" t="s">
        <v>15</v>
      </c>
    </row>
    <row r="13" spans="1:5" ht="15.75" thickBot="1" x14ac:dyDescent="0.3">
      <c r="A13" s="9" t="s">
        <v>24</v>
      </c>
      <c r="B13" s="10" t="s">
        <v>25</v>
      </c>
      <c r="C13" s="10"/>
      <c r="D13" s="11">
        <v>0.55000000000000004</v>
      </c>
      <c r="E13" s="10" t="s">
        <v>26</v>
      </c>
    </row>
    <row r="14" spans="1:5" ht="15.75" thickBot="1" x14ac:dyDescent="0.3">
      <c r="A14" s="7" t="s">
        <v>27</v>
      </c>
      <c r="B14" s="8" t="s">
        <v>11</v>
      </c>
      <c r="C14" s="8"/>
      <c r="D14" s="8" t="s">
        <v>12</v>
      </c>
      <c r="E14" s="8" t="s">
        <v>5</v>
      </c>
    </row>
    <row r="15" spans="1:5" ht="15.75" thickBot="1" x14ac:dyDescent="0.3">
      <c r="A15" s="9" t="s">
        <v>28</v>
      </c>
      <c r="B15" s="10" t="s">
        <v>29</v>
      </c>
      <c r="C15" s="10"/>
      <c r="D15" s="11">
        <v>0.94</v>
      </c>
      <c r="E15" s="10" t="s">
        <v>8</v>
      </c>
    </row>
    <row r="16" spans="1:5" ht="15.75" thickBot="1" x14ac:dyDescent="0.3">
      <c r="A16" s="9" t="s">
        <v>30</v>
      </c>
      <c r="B16" s="10" t="s">
        <v>31</v>
      </c>
      <c r="C16" s="10"/>
      <c r="D16" s="11">
        <v>0.71</v>
      </c>
      <c r="E16" s="10" t="s">
        <v>15</v>
      </c>
    </row>
    <row r="17" spans="1:5" ht="15.75" thickBot="1" x14ac:dyDescent="0.3">
      <c r="A17" s="7" t="s">
        <v>32</v>
      </c>
      <c r="B17" s="8" t="s">
        <v>11</v>
      </c>
      <c r="C17" s="8"/>
      <c r="D17" s="8" t="s">
        <v>12</v>
      </c>
      <c r="E17" s="8" t="s">
        <v>5</v>
      </c>
    </row>
    <row r="18" spans="1:5" ht="15.75" thickBot="1" x14ac:dyDescent="0.3">
      <c r="A18" s="9" t="s">
        <v>33</v>
      </c>
      <c r="B18" s="10" t="s">
        <v>34</v>
      </c>
      <c r="C18" s="10"/>
      <c r="D18" s="11">
        <v>0.75</v>
      </c>
      <c r="E18" s="10" t="s">
        <v>15</v>
      </c>
    </row>
    <row r="19" spans="1:5" ht="15.75" thickBot="1" x14ac:dyDescent="0.3">
      <c r="A19" s="7" t="s">
        <v>35</v>
      </c>
      <c r="B19" s="8" t="s">
        <v>11</v>
      </c>
      <c r="C19" s="8"/>
      <c r="D19" s="8" t="s">
        <v>12</v>
      </c>
      <c r="E19" s="8" t="s">
        <v>5</v>
      </c>
    </row>
    <row r="20" spans="1:5" ht="15.75" thickBot="1" x14ac:dyDescent="0.3">
      <c r="A20" s="9" t="s">
        <v>36</v>
      </c>
      <c r="B20" s="10" t="s">
        <v>37</v>
      </c>
      <c r="C20" s="10"/>
      <c r="D20" s="11">
        <v>0.15</v>
      </c>
      <c r="E20" s="10" t="s">
        <v>38</v>
      </c>
    </row>
    <row r="21" spans="1:5" ht="15.75" thickBot="1" x14ac:dyDescent="0.3">
      <c r="A21" s="7" t="s">
        <v>39</v>
      </c>
      <c r="B21" s="8" t="s">
        <v>11</v>
      </c>
      <c r="C21" s="8"/>
      <c r="D21" s="8" t="s">
        <v>12</v>
      </c>
      <c r="E21" s="8" t="s">
        <v>5</v>
      </c>
    </row>
    <row r="22" spans="1:5" ht="15.75" thickBot="1" x14ac:dyDescent="0.3">
      <c r="A22" s="9" t="s">
        <v>40</v>
      </c>
      <c r="B22" s="10" t="s">
        <v>41</v>
      </c>
      <c r="C22" s="10"/>
      <c r="D22" s="10" t="s">
        <v>42</v>
      </c>
      <c r="E22" s="10" t="s">
        <v>38</v>
      </c>
    </row>
    <row r="24" spans="1:5" x14ac:dyDescent="0.25">
      <c r="A24" s="1" t="s">
        <v>43</v>
      </c>
    </row>
    <row r="25" spans="1:5" x14ac:dyDescent="0.25">
      <c r="A25" s="1" t="s">
        <v>44</v>
      </c>
    </row>
    <row r="26" spans="1:5" x14ac:dyDescent="0.25">
      <c r="A26" s="1" t="s">
        <v>45</v>
      </c>
    </row>
    <row r="27" spans="1:5" x14ac:dyDescent="0.25">
      <c r="A27" s="1" t="s">
        <v>46</v>
      </c>
    </row>
    <row r="28" spans="1:5" x14ac:dyDescent="0.25">
      <c r="A28" s="1" t="s">
        <v>47</v>
      </c>
    </row>
    <row r="30" spans="1:5" ht="15.75" thickBot="1" x14ac:dyDescent="0.3">
      <c r="A30" s="1" t="s">
        <v>54</v>
      </c>
    </row>
    <row r="31" spans="1:5" ht="15.75" thickBot="1" x14ac:dyDescent="0.3">
      <c r="A31" s="2" t="s">
        <v>1</v>
      </c>
      <c r="B31" s="3" t="s">
        <v>48</v>
      </c>
      <c r="C31" s="3"/>
      <c r="D31" s="3" t="s">
        <v>49</v>
      </c>
      <c r="E31" s="3" t="s">
        <v>5</v>
      </c>
    </row>
    <row r="32" spans="1:5" ht="15.75" thickBot="1" x14ac:dyDescent="0.3">
      <c r="A32" s="4">
        <v>48</v>
      </c>
      <c r="B32" s="5" t="s">
        <v>50</v>
      </c>
      <c r="C32" s="5"/>
      <c r="D32" s="6">
        <v>0.84</v>
      </c>
      <c r="E32" s="5" t="s">
        <v>15</v>
      </c>
    </row>
    <row r="33" spans="1:5" ht="15.75" thickBot="1" x14ac:dyDescent="0.3">
      <c r="A33" s="7" t="s">
        <v>1</v>
      </c>
      <c r="B33" s="8" t="s">
        <v>51</v>
      </c>
      <c r="C33" s="8"/>
      <c r="D33" s="8" t="s">
        <v>52</v>
      </c>
      <c r="E33" s="8" t="s">
        <v>5</v>
      </c>
    </row>
    <row r="34" spans="1:5" ht="15.75" thickBot="1" x14ac:dyDescent="0.3">
      <c r="A34" s="9">
        <v>48</v>
      </c>
      <c r="B34" s="10" t="s">
        <v>53</v>
      </c>
      <c r="C34" s="10"/>
      <c r="D34" s="11">
        <v>0.83</v>
      </c>
      <c r="E34" s="10" t="s">
        <v>15</v>
      </c>
    </row>
    <row r="35" spans="1:5" x14ac:dyDescent="0.25">
      <c r="A35" s="1" t="s">
        <v>66</v>
      </c>
    </row>
    <row r="37" spans="1:5" ht="15.75" thickBot="1" x14ac:dyDescent="0.3">
      <c r="A37" s="1" t="s">
        <v>55</v>
      </c>
    </row>
    <row r="38" spans="1:5" x14ac:dyDescent="0.25">
      <c r="A38" s="14" t="s">
        <v>56</v>
      </c>
      <c r="B38" s="95" t="s">
        <v>60</v>
      </c>
      <c r="C38" s="95"/>
      <c r="D38" s="95" t="s">
        <v>61</v>
      </c>
      <c r="E38" s="95" t="s">
        <v>5</v>
      </c>
    </row>
    <row r="39" spans="1:5" x14ac:dyDescent="0.25">
      <c r="A39" s="15" t="s">
        <v>57</v>
      </c>
      <c r="B39" s="96"/>
      <c r="C39" s="96"/>
      <c r="D39" s="96"/>
      <c r="E39" s="96"/>
    </row>
    <row r="40" spans="1:5" x14ac:dyDescent="0.25">
      <c r="A40" s="15" t="s">
        <v>58</v>
      </c>
      <c r="B40" s="96"/>
      <c r="C40" s="96"/>
      <c r="D40" s="96"/>
      <c r="E40" s="96"/>
    </row>
    <row r="41" spans="1:5" ht="15.75" thickBot="1" x14ac:dyDescent="0.3">
      <c r="A41" s="16" t="s">
        <v>59</v>
      </c>
      <c r="B41" s="97"/>
      <c r="C41" s="97"/>
      <c r="D41" s="97"/>
      <c r="E41" s="97"/>
    </row>
    <row r="42" spans="1:5" ht="15.75" thickBot="1" x14ac:dyDescent="0.3">
      <c r="A42" s="4" t="s">
        <v>62</v>
      </c>
      <c r="B42" s="17">
        <v>15336</v>
      </c>
      <c r="C42" s="5"/>
      <c r="D42" s="6">
        <v>1</v>
      </c>
      <c r="E42" s="5" t="s">
        <v>8</v>
      </c>
    </row>
    <row r="43" spans="1:5" ht="15.75" thickBot="1" x14ac:dyDescent="0.3">
      <c r="A43" s="7" t="s">
        <v>1</v>
      </c>
      <c r="B43" s="8" t="s">
        <v>63</v>
      </c>
      <c r="C43" s="8"/>
      <c r="D43" s="8" t="s">
        <v>64</v>
      </c>
      <c r="E43" s="8" t="s">
        <v>5</v>
      </c>
    </row>
    <row r="44" spans="1:5" ht="15.75" thickBot="1" x14ac:dyDescent="0.3">
      <c r="A44" s="9">
        <v>49</v>
      </c>
      <c r="B44" s="10">
        <v>48</v>
      </c>
      <c r="C44" s="10"/>
      <c r="D44" s="11">
        <v>0.98</v>
      </c>
      <c r="E44" s="10" t="s">
        <v>8</v>
      </c>
    </row>
    <row r="45" spans="1:5" x14ac:dyDescent="0.25">
      <c r="A45" s="1" t="s">
        <v>65</v>
      </c>
    </row>
    <row r="48" spans="1:5" ht="15.75" thickBot="1" x14ac:dyDescent="0.3">
      <c r="A48" s="1" t="s">
        <v>67</v>
      </c>
    </row>
    <row r="49" spans="1:6" ht="15.75" thickBot="1" x14ac:dyDescent="0.3">
      <c r="A49" s="18" t="s">
        <v>68</v>
      </c>
      <c r="B49" s="19" t="s">
        <v>69</v>
      </c>
      <c r="C49" s="3" t="s">
        <v>70</v>
      </c>
      <c r="D49" s="3" t="s">
        <v>71</v>
      </c>
      <c r="E49" s="3" t="s">
        <v>72</v>
      </c>
      <c r="F49" s="3" t="s">
        <v>73</v>
      </c>
    </row>
    <row r="50" spans="1:6" ht="15.75" thickBot="1" x14ac:dyDescent="0.3">
      <c r="A50" s="7" t="s">
        <v>74</v>
      </c>
      <c r="B50" s="20" t="s">
        <v>75</v>
      </c>
      <c r="C50" s="8">
        <v>1</v>
      </c>
      <c r="D50" s="8" t="s">
        <v>76</v>
      </c>
      <c r="E50" s="8">
        <v>1</v>
      </c>
      <c r="F50" s="8">
        <v>1</v>
      </c>
    </row>
    <row r="51" spans="1:6" ht="15.75" thickBot="1" x14ac:dyDescent="0.3">
      <c r="A51" s="7" t="s">
        <v>77</v>
      </c>
      <c r="B51" s="20">
        <v>1</v>
      </c>
      <c r="C51" s="8">
        <v>0</v>
      </c>
      <c r="D51" s="8">
        <v>0</v>
      </c>
      <c r="E51" s="8">
        <v>0</v>
      </c>
      <c r="F51" s="8">
        <v>0</v>
      </c>
    </row>
    <row r="52" spans="1:6" ht="15.75" thickBot="1" x14ac:dyDescent="0.3">
      <c r="A52" s="7" t="s">
        <v>78</v>
      </c>
      <c r="B52" s="20">
        <v>1</v>
      </c>
      <c r="C52" s="8">
        <v>1</v>
      </c>
      <c r="D52" s="8">
        <v>1</v>
      </c>
      <c r="E52" s="8">
        <v>1</v>
      </c>
      <c r="F52" s="8">
        <v>1</v>
      </c>
    </row>
    <row r="53" spans="1:6" ht="15.75" thickBot="1" x14ac:dyDescent="0.3">
      <c r="A53" s="7" t="s">
        <v>79</v>
      </c>
      <c r="B53" s="20">
        <v>1</v>
      </c>
      <c r="C53" s="8">
        <v>1</v>
      </c>
      <c r="D53" s="8" t="s">
        <v>80</v>
      </c>
      <c r="E53" s="8" t="s">
        <v>81</v>
      </c>
      <c r="F53" s="8">
        <v>1</v>
      </c>
    </row>
    <row r="54" spans="1:6" ht="15.75" thickBot="1" x14ac:dyDescent="0.3">
      <c r="A54" s="7" t="s">
        <v>82</v>
      </c>
      <c r="B54" s="20">
        <v>1</v>
      </c>
      <c r="C54" s="8">
        <v>1</v>
      </c>
      <c r="D54" s="8" t="s">
        <v>83</v>
      </c>
      <c r="E54" s="8" t="s">
        <v>81</v>
      </c>
      <c r="F54" s="8">
        <v>1</v>
      </c>
    </row>
    <row r="55" spans="1:6" ht="15.75" thickBot="1" x14ac:dyDescent="0.3">
      <c r="A55" s="7" t="s">
        <v>84</v>
      </c>
      <c r="B55" s="20">
        <v>1</v>
      </c>
      <c r="C55" s="8">
        <v>1</v>
      </c>
      <c r="D55" s="8" t="s">
        <v>83</v>
      </c>
      <c r="E55" s="8" t="s">
        <v>81</v>
      </c>
      <c r="F55" s="8">
        <v>1</v>
      </c>
    </row>
    <row r="56" spans="1:6" ht="15.75" thickBot="1" x14ac:dyDescent="0.3">
      <c r="A56" s="7" t="s">
        <v>85</v>
      </c>
      <c r="B56" s="20">
        <v>1</v>
      </c>
      <c r="C56" s="8">
        <v>1</v>
      </c>
      <c r="D56" s="8" t="s">
        <v>83</v>
      </c>
      <c r="E56" s="8" t="s">
        <v>81</v>
      </c>
      <c r="F56" s="8">
        <v>1</v>
      </c>
    </row>
    <row r="57" spans="1:6" ht="15.75" thickBot="1" x14ac:dyDescent="0.3">
      <c r="A57" s="7" t="s">
        <v>86</v>
      </c>
      <c r="B57" s="20">
        <v>1</v>
      </c>
      <c r="C57" s="8">
        <v>1</v>
      </c>
      <c r="D57" s="8">
        <v>1</v>
      </c>
      <c r="E57" s="8">
        <v>1</v>
      </c>
      <c r="F57" s="8">
        <v>1</v>
      </c>
    </row>
    <row r="58" spans="1:6" ht="15.75" thickBot="1" x14ac:dyDescent="0.3">
      <c r="A58" s="7" t="s">
        <v>87</v>
      </c>
      <c r="B58" s="20">
        <v>1</v>
      </c>
      <c r="C58" s="8">
        <v>1</v>
      </c>
      <c r="D58" s="8">
        <v>1</v>
      </c>
      <c r="E58" s="8">
        <v>1</v>
      </c>
      <c r="F58" s="8">
        <v>1</v>
      </c>
    </row>
    <row r="59" spans="1:6" ht="15.75" thickBot="1" x14ac:dyDescent="0.3">
      <c r="A59" s="7" t="s">
        <v>88</v>
      </c>
      <c r="B59" s="20">
        <v>1</v>
      </c>
      <c r="C59" s="8">
        <v>1</v>
      </c>
      <c r="D59" s="8">
        <v>1</v>
      </c>
      <c r="E59" s="8">
        <v>1</v>
      </c>
      <c r="F59" s="8">
        <v>1</v>
      </c>
    </row>
    <row r="60" spans="1:6" ht="15.75" thickBot="1" x14ac:dyDescent="0.3">
      <c r="A60" s="7" t="s">
        <v>89</v>
      </c>
      <c r="B60" s="20">
        <v>1</v>
      </c>
      <c r="C60" s="8">
        <v>1</v>
      </c>
      <c r="D60" s="8">
        <v>1</v>
      </c>
      <c r="E60" s="8">
        <v>1</v>
      </c>
      <c r="F60" s="8">
        <v>1</v>
      </c>
    </row>
    <row r="61" spans="1:6" ht="15.75" thickBot="1" x14ac:dyDescent="0.3">
      <c r="A61" s="7" t="s">
        <v>90</v>
      </c>
      <c r="B61" s="20">
        <v>0</v>
      </c>
      <c r="C61" s="8">
        <v>0</v>
      </c>
      <c r="D61" s="8">
        <v>0</v>
      </c>
      <c r="E61" s="8">
        <v>0</v>
      </c>
      <c r="F61" s="8">
        <v>0</v>
      </c>
    </row>
    <row r="62" spans="1:6" ht="15.75" thickBot="1" x14ac:dyDescent="0.3">
      <c r="A62" s="7" t="s">
        <v>91</v>
      </c>
      <c r="B62" s="20">
        <v>1</v>
      </c>
      <c r="C62" s="8">
        <v>1</v>
      </c>
      <c r="D62" s="8" t="s">
        <v>83</v>
      </c>
      <c r="E62" s="8" t="s">
        <v>81</v>
      </c>
      <c r="F62" s="8" t="s">
        <v>81</v>
      </c>
    </row>
    <row r="63" spans="1:6" ht="15.75" thickBot="1" x14ac:dyDescent="0.3">
      <c r="A63" s="7" t="s">
        <v>92</v>
      </c>
      <c r="B63" s="20">
        <v>1</v>
      </c>
      <c r="C63" s="8">
        <v>1</v>
      </c>
      <c r="D63" s="8" t="s">
        <v>83</v>
      </c>
      <c r="E63" s="8" t="s">
        <v>81</v>
      </c>
      <c r="F63" s="8" t="s">
        <v>81</v>
      </c>
    </row>
    <row r="64" spans="1:6" ht="15.75" thickBot="1" x14ac:dyDescent="0.3">
      <c r="A64" s="7" t="s">
        <v>93</v>
      </c>
      <c r="B64" s="20">
        <v>1</v>
      </c>
      <c r="C64" s="8">
        <v>1</v>
      </c>
      <c r="D64" s="8">
        <v>1</v>
      </c>
      <c r="E64" s="8">
        <v>1</v>
      </c>
      <c r="F64" s="8">
        <v>1</v>
      </c>
    </row>
    <row r="65" spans="1:6" ht="15.75" thickBot="1" x14ac:dyDescent="0.3">
      <c r="A65" s="7" t="s">
        <v>94</v>
      </c>
      <c r="B65" s="20">
        <v>1</v>
      </c>
      <c r="C65" s="8">
        <v>1</v>
      </c>
      <c r="D65" s="8">
        <v>1</v>
      </c>
      <c r="E65" s="8" t="s">
        <v>81</v>
      </c>
      <c r="F65" s="8">
        <v>1</v>
      </c>
    </row>
    <row r="66" spans="1:6" ht="15.75" thickBot="1" x14ac:dyDescent="0.3">
      <c r="A66" s="7" t="s">
        <v>95</v>
      </c>
      <c r="B66" s="20">
        <v>1</v>
      </c>
      <c r="C66" s="8">
        <v>1</v>
      </c>
      <c r="D66" s="8">
        <v>1</v>
      </c>
      <c r="E66" s="8">
        <v>1</v>
      </c>
      <c r="F66" s="8">
        <v>1</v>
      </c>
    </row>
    <row r="67" spans="1:6" ht="15.75" thickBot="1" x14ac:dyDescent="0.3">
      <c r="A67" s="7" t="s">
        <v>96</v>
      </c>
      <c r="B67" s="20">
        <v>1</v>
      </c>
      <c r="C67" s="8">
        <v>1</v>
      </c>
      <c r="D67" s="8" t="s">
        <v>83</v>
      </c>
      <c r="E67" s="8" t="s">
        <v>81</v>
      </c>
      <c r="F67" s="8">
        <v>1</v>
      </c>
    </row>
    <row r="68" spans="1:6" ht="15.75" thickBot="1" x14ac:dyDescent="0.3">
      <c r="A68" s="7" t="s">
        <v>97</v>
      </c>
      <c r="B68" s="20">
        <v>1</v>
      </c>
      <c r="C68" s="8">
        <v>1</v>
      </c>
      <c r="D68" s="8" t="s">
        <v>83</v>
      </c>
      <c r="E68" s="8" t="s">
        <v>81</v>
      </c>
      <c r="F68" s="8">
        <v>1</v>
      </c>
    </row>
    <row r="69" spans="1:6" ht="15.75" thickBot="1" x14ac:dyDescent="0.3">
      <c r="A69" s="7" t="s">
        <v>98</v>
      </c>
      <c r="B69" s="20">
        <v>1</v>
      </c>
      <c r="C69" s="8">
        <v>1</v>
      </c>
      <c r="D69" s="8">
        <v>1</v>
      </c>
      <c r="E69" s="8">
        <v>1</v>
      </c>
      <c r="F69" s="8">
        <v>1</v>
      </c>
    </row>
    <row r="70" spans="1:6" ht="15.75" thickBot="1" x14ac:dyDescent="0.3">
      <c r="A70" s="7" t="s">
        <v>99</v>
      </c>
      <c r="B70" s="20">
        <v>1</v>
      </c>
      <c r="C70" s="8">
        <v>1</v>
      </c>
      <c r="D70" s="8">
        <v>1</v>
      </c>
      <c r="E70" s="8">
        <v>1</v>
      </c>
      <c r="F70" s="8">
        <v>1</v>
      </c>
    </row>
    <row r="71" spans="1:6" ht="15.75" thickBot="1" x14ac:dyDescent="0.3">
      <c r="A71" s="7" t="s">
        <v>100</v>
      </c>
      <c r="B71" s="20">
        <v>1</v>
      </c>
      <c r="C71" s="8">
        <v>1</v>
      </c>
      <c r="D71" s="8">
        <v>1</v>
      </c>
      <c r="E71" s="8">
        <v>1</v>
      </c>
      <c r="F71" s="8">
        <v>1</v>
      </c>
    </row>
    <row r="72" spans="1:6" ht="15.75" thickBot="1" x14ac:dyDescent="0.3">
      <c r="A72" s="7" t="s">
        <v>101</v>
      </c>
      <c r="B72" s="20">
        <v>1</v>
      </c>
      <c r="C72" s="8">
        <v>1</v>
      </c>
      <c r="D72" s="8">
        <v>1</v>
      </c>
      <c r="E72" s="8">
        <v>1</v>
      </c>
      <c r="F72" s="8">
        <v>1</v>
      </c>
    </row>
    <row r="73" spans="1:6" ht="15.75" thickBot="1" x14ac:dyDescent="0.3">
      <c r="A73" s="7" t="s">
        <v>102</v>
      </c>
      <c r="B73" s="20">
        <v>1</v>
      </c>
      <c r="C73" s="8">
        <v>1</v>
      </c>
      <c r="D73" s="8">
        <v>1</v>
      </c>
      <c r="E73" s="8">
        <v>1</v>
      </c>
      <c r="F73" s="8">
        <v>1</v>
      </c>
    </row>
    <row r="74" spans="1:6" ht="15.75" thickBot="1" x14ac:dyDescent="0.3">
      <c r="A74" s="7" t="s">
        <v>103</v>
      </c>
      <c r="B74" s="20">
        <v>1</v>
      </c>
      <c r="C74" s="8">
        <v>1</v>
      </c>
      <c r="D74" s="8">
        <v>1</v>
      </c>
      <c r="E74" s="8">
        <v>1</v>
      </c>
      <c r="F74" s="8">
        <v>1</v>
      </c>
    </row>
    <row r="75" spans="1:6" ht="15.75" thickBot="1" x14ac:dyDescent="0.3">
      <c r="A75" s="7" t="s">
        <v>104</v>
      </c>
      <c r="B75" s="20">
        <v>1</v>
      </c>
      <c r="C75" s="8">
        <v>1</v>
      </c>
      <c r="D75" s="8">
        <v>1</v>
      </c>
      <c r="E75" s="8">
        <v>1</v>
      </c>
      <c r="F75" s="8">
        <v>1</v>
      </c>
    </row>
    <row r="76" spans="1:6" ht="15.75" thickBot="1" x14ac:dyDescent="0.3">
      <c r="A76" s="7" t="s">
        <v>105</v>
      </c>
      <c r="B76" s="20">
        <v>1</v>
      </c>
      <c r="C76" s="8">
        <v>1</v>
      </c>
      <c r="D76" s="8">
        <v>1</v>
      </c>
      <c r="E76" s="8">
        <v>1</v>
      </c>
      <c r="F76" s="8">
        <v>1</v>
      </c>
    </row>
    <row r="77" spans="1:6" ht="15.75" thickBot="1" x14ac:dyDescent="0.3">
      <c r="A77" s="7" t="s">
        <v>106</v>
      </c>
      <c r="B77" s="20">
        <v>1</v>
      </c>
      <c r="C77" s="8">
        <v>1</v>
      </c>
      <c r="D77" s="8">
        <v>1</v>
      </c>
      <c r="E77" s="8">
        <v>1</v>
      </c>
      <c r="F77" s="8">
        <v>1</v>
      </c>
    </row>
    <row r="78" spans="1:6" ht="15.75" thickBot="1" x14ac:dyDescent="0.3">
      <c r="A78" s="7" t="s">
        <v>107</v>
      </c>
      <c r="B78" s="20">
        <v>1</v>
      </c>
      <c r="C78" s="8">
        <v>1</v>
      </c>
      <c r="D78" s="8">
        <v>1</v>
      </c>
      <c r="E78" s="8">
        <v>1</v>
      </c>
      <c r="F78" s="8">
        <v>1</v>
      </c>
    </row>
    <row r="79" spans="1:6" ht="15.75" thickBot="1" x14ac:dyDescent="0.3">
      <c r="A79" s="7" t="s">
        <v>108</v>
      </c>
      <c r="B79" s="20">
        <v>1</v>
      </c>
      <c r="C79" s="8">
        <v>1</v>
      </c>
      <c r="D79" s="8">
        <v>1</v>
      </c>
      <c r="E79" s="8">
        <v>1</v>
      </c>
      <c r="F79" s="8">
        <v>1</v>
      </c>
    </row>
    <row r="80" spans="1:6" ht="15.75" thickBot="1" x14ac:dyDescent="0.3">
      <c r="A80" s="7" t="s">
        <v>109</v>
      </c>
      <c r="B80" s="20">
        <v>1</v>
      </c>
      <c r="C80" s="8">
        <v>1</v>
      </c>
      <c r="D80" s="8" t="s">
        <v>83</v>
      </c>
      <c r="E80" s="8" t="s">
        <v>81</v>
      </c>
      <c r="F80" s="8">
        <v>1</v>
      </c>
    </row>
    <row r="81" spans="1:6" ht="15.75" thickBot="1" x14ac:dyDescent="0.3">
      <c r="A81" s="7" t="s">
        <v>110</v>
      </c>
      <c r="B81" s="20">
        <v>1</v>
      </c>
      <c r="C81" s="8">
        <v>1</v>
      </c>
      <c r="D81" s="8" t="s">
        <v>83</v>
      </c>
      <c r="E81" s="8" t="s">
        <v>81</v>
      </c>
      <c r="F81" s="8">
        <v>1</v>
      </c>
    </row>
    <row r="82" spans="1:6" ht="15.75" thickBot="1" x14ac:dyDescent="0.3">
      <c r="A82" s="7" t="s">
        <v>111</v>
      </c>
      <c r="B82" s="20">
        <v>1</v>
      </c>
      <c r="C82" s="8">
        <v>1</v>
      </c>
      <c r="D82" s="8" t="s">
        <v>83</v>
      </c>
      <c r="E82" s="8" t="s">
        <v>81</v>
      </c>
      <c r="F82" s="8">
        <v>1</v>
      </c>
    </row>
    <row r="83" spans="1:6" ht="15.75" thickBot="1" x14ac:dyDescent="0.3">
      <c r="A83" s="7" t="s">
        <v>112</v>
      </c>
      <c r="B83" s="20">
        <v>1</v>
      </c>
      <c r="C83" s="8">
        <v>1</v>
      </c>
      <c r="D83" s="8" t="s">
        <v>83</v>
      </c>
      <c r="E83" s="8" t="s">
        <v>81</v>
      </c>
      <c r="F83" s="8">
        <v>1</v>
      </c>
    </row>
    <row r="84" spans="1:6" ht="15.75" thickBot="1" x14ac:dyDescent="0.3">
      <c r="A84" s="7" t="s">
        <v>113</v>
      </c>
      <c r="B84" s="20">
        <v>1</v>
      </c>
      <c r="C84" s="8">
        <v>1</v>
      </c>
      <c r="D84" s="8" t="s">
        <v>83</v>
      </c>
      <c r="E84" s="8" t="s">
        <v>81</v>
      </c>
      <c r="F84" s="8">
        <v>1</v>
      </c>
    </row>
    <row r="85" spans="1:6" ht="15.75" thickBot="1" x14ac:dyDescent="0.3">
      <c r="A85" s="7" t="s">
        <v>114</v>
      </c>
      <c r="B85" s="20">
        <v>1</v>
      </c>
      <c r="C85" s="8">
        <v>1</v>
      </c>
      <c r="D85" s="8">
        <v>1</v>
      </c>
      <c r="E85" s="8">
        <v>1</v>
      </c>
      <c r="F85" s="8">
        <v>1</v>
      </c>
    </row>
    <row r="86" spans="1:6" ht="15.75" thickBot="1" x14ac:dyDescent="0.3">
      <c r="A86" s="7" t="s">
        <v>115</v>
      </c>
      <c r="B86" s="20">
        <v>1</v>
      </c>
      <c r="C86" s="8">
        <v>1</v>
      </c>
      <c r="D86" s="8">
        <v>1</v>
      </c>
      <c r="E86" s="8">
        <v>1</v>
      </c>
      <c r="F86" s="8">
        <v>1</v>
      </c>
    </row>
    <row r="87" spans="1:6" ht="15.75" thickBot="1" x14ac:dyDescent="0.3">
      <c r="A87" s="7" t="s">
        <v>116</v>
      </c>
      <c r="B87" s="20">
        <v>1</v>
      </c>
      <c r="C87" s="8">
        <v>1</v>
      </c>
      <c r="D87" s="8">
        <v>1</v>
      </c>
      <c r="E87" s="8">
        <v>1</v>
      </c>
      <c r="F87" s="8">
        <v>1</v>
      </c>
    </row>
    <row r="88" spans="1:6" ht="15.75" thickBot="1" x14ac:dyDescent="0.3">
      <c r="A88" s="7" t="s">
        <v>117</v>
      </c>
      <c r="B88" s="20">
        <v>1</v>
      </c>
      <c r="C88" s="8">
        <v>1</v>
      </c>
      <c r="D88" s="8">
        <v>1</v>
      </c>
      <c r="E88" s="8">
        <v>1</v>
      </c>
      <c r="F88" s="8">
        <v>1</v>
      </c>
    </row>
    <row r="89" spans="1:6" ht="15.75" thickBot="1" x14ac:dyDescent="0.3">
      <c r="A89" s="7" t="s">
        <v>118</v>
      </c>
      <c r="B89" s="20">
        <v>1</v>
      </c>
      <c r="C89" s="8">
        <v>1</v>
      </c>
      <c r="D89" s="8">
        <v>1</v>
      </c>
      <c r="E89" s="8">
        <v>1</v>
      </c>
      <c r="F89" s="8">
        <v>1</v>
      </c>
    </row>
    <row r="90" spans="1:6" ht="15.75" thickBot="1" x14ac:dyDescent="0.3">
      <c r="A90" s="7" t="s">
        <v>119</v>
      </c>
      <c r="B90" s="20">
        <v>1</v>
      </c>
      <c r="C90" s="8">
        <v>1</v>
      </c>
      <c r="D90" s="8">
        <v>1</v>
      </c>
      <c r="E90" s="8">
        <v>1</v>
      </c>
      <c r="F90" s="8">
        <v>1</v>
      </c>
    </row>
    <row r="91" spans="1:6" ht="15.75" thickBot="1" x14ac:dyDescent="0.3">
      <c r="A91" s="7" t="s">
        <v>120</v>
      </c>
      <c r="B91" s="20">
        <v>1</v>
      </c>
      <c r="C91" s="8">
        <v>1</v>
      </c>
      <c r="D91" s="8">
        <v>1</v>
      </c>
      <c r="E91" s="8">
        <v>1</v>
      </c>
      <c r="F91" s="8">
        <v>1</v>
      </c>
    </row>
    <row r="92" spans="1:6" ht="15.75" thickBot="1" x14ac:dyDescent="0.3">
      <c r="A92" s="7" t="s">
        <v>121</v>
      </c>
      <c r="B92" s="20">
        <v>1</v>
      </c>
      <c r="C92" s="8">
        <v>1</v>
      </c>
      <c r="D92" s="8">
        <v>1</v>
      </c>
      <c r="E92" s="8">
        <v>1</v>
      </c>
      <c r="F92" s="8">
        <v>1</v>
      </c>
    </row>
    <row r="93" spans="1:6" ht="15.75" thickBot="1" x14ac:dyDescent="0.3">
      <c r="A93" s="7" t="s">
        <v>122</v>
      </c>
      <c r="B93" s="20">
        <v>1</v>
      </c>
      <c r="C93" s="8">
        <v>1</v>
      </c>
      <c r="D93" s="8">
        <v>1</v>
      </c>
      <c r="E93" s="8">
        <v>1</v>
      </c>
      <c r="F93" s="8">
        <v>1</v>
      </c>
    </row>
    <row r="94" spans="1:6" ht="15.75" thickBot="1" x14ac:dyDescent="0.3">
      <c r="A94" s="7" t="s">
        <v>123</v>
      </c>
      <c r="B94" s="20">
        <v>1</v>
      </c>
      <c r="C94" s="8">
        <v>1</v>
      </c>
      <c r="D94" s="8">
        <v>1</v>
      </c>
      <c r="E94" s="8">
        <v>1</v>
      </c>
      <c r="F94" s="8">
        <v>1</v>
      </c>
    </row>
    <row r="95" spans="1:6" ht="15.75" thickBot="1" x14ac:dyDescent="0.3">
      <c r="A95" s="7" t="s">
        <v>124</v>
      </c>
      <c r="B95" s="20">
        <v>0</v>
      </c>
      <c r="C95" s="8">
        <v>0</v>
      </c>
      <c r="D95" s="8">
        <v>0</v>
      </c>
      <c r="E95" s="8">
        <v>0</v>
      </c>
      <c r="F95" s="8">
        <v>0</v>
      </c>
    </row>
    <row r="96" spans="1:6" ht="15.75" thickBot="1" x14ac:dyDescent="0.3">
      <c r="A96" s="7" t="s">
        <v>125</v>
      </c>
      <c r="B96" s="20">
        <v>0</v>
      </c>
      <c r="C96" s="8">
        <v>0</v>
      </c>
      <c r="D96" s="8">
        <v>0</v>
      </c>
      <c r="E96" s="8">
        <v>0</v>
      </c>
      <c r="F96" s="8">
        <v>0</v>
      </c>
    </row>
    <row r="97" spans="1:6" ht="15.75" thickBot="1" x14ac:dyDescent="0.3">
      <c r="A97" s="7" t="s">
        <v>126</v>
      </c>
      <c r="B97" s="20">
        <v>1</v>
      </c>
      <c r="C97" s="8">
        <v>1</v>
      </c>
      <c r="D97" s="8" t="s">
        <v>83</v>
      </c>
      <c r="E97" s="8" t="s">
        <v>81</v>
      </c>
      <c r="F97" s="8">
        <v>1</v>
      </c>
    </row>
    <row r="98" spans="1:6" ht="15.75" thickBot="1" x14ac:dyDescent="0.3">
      <c r="A98" s="7" t="s">
        <v>127</v>
      </c>
      <c r="B98" s="20">
        <v>0</v>
      </c>
      <c r="C98" s="8">
        <v>0</v>
      </c>
      <c r="D98" s="8">
        <v>0</v>
      </c>
      <c r="E98" s="8">
        <v>0</v>
      </c>
      <c r="F98" s="8">
        <v>0</v>
      </c>
    </row>
    <row r="99" spans="1:6" ht="15.75" thickBot="1" x14ac:dyDescent="0.3">
      <c r="A99" s="7" t="s">
        <v>128</v>
      </c>
      <c r="B99" s="20">
        <v>0</v>
      </c>
      <c r="C99" s="8">
        <v>0</v>
      </c>
      <c r="D99" s="8">
        <v>0</v>
      </c>
      <c r="E99" s="8">
        <v>0</v>
      </c>
      <c r="F99" s="8">
        <v>0</v>
      </c>
    </row>
    <row r="100" spans="1:6" ht="15.75" thickBot="1" x14ac:dyDescent="0.3">
      <c r="A100" s="7" t="s">
        <v>129</v>
      </c>
      <c r="B100" s="20">
        <v>0</v>
      </c>
      <c r="C100" s="8">
        <v>0</v>
      </c>
      <c r="D100" s="8">
        <v>0</v>
      </c>
      <c r="E100" s="8">
        <v>0</v>
      </c>
      <c r="F100" s="8">
        <v>0</v>
      </c>
    </row>
    <row r="101" spans="1:6" ht="15.75" thickBot="1" x14ac:dyDescent="0.3">
      <c r="A101" s="7" t="s">
        <v>130</v>
      </c>
      <c r="B101" s="20">
        <v>1</v>
      </c>
      <c r="C101" s="8">
        <v>1</v>
      </c>
      <c r="D101" s="8">
        <v>1</v>
      </c>
      <c r="E101" s="8">
        <v>1</v>
      </c>
      <c r="F101" s="8">
        <v>1</v>
      </c>
    </row>
    <row r="102" spans="1:6" ht="15.75" thickBot="1" x14ac:dyDescent="0.3">
      <c r="A102" s="7" t="s">
        <v>131</v>
      </c>
      <c r="B102" s="20">
        <v>1</v>
      </c>
      <c r="C102" s="8">
        <v>1</v>
      </c>
      <c r="D102" s="8">
        <v>1</v>
      </c>
      <c r="E102" s="8">
        <v>1</v>
      </c>
      <c r="F102" s="8">
        <v>1</v>
      </c>
    </row>
    <row r="103" spans="1:6" ht="15.75" thickBot="1" x14ac:dyDescent="0.3">
      <c r="A103" s="7" t="s">
        <v>132</v>
      </c>
      <c r="B103" s="20">
        <v>1</v>
      </c>
      <c r="C103" s="8">
        <v>1</v>
      </c>
      <c r="D103" s="8">
        <v>1</v>
      </c>
      <c r="E103" s="8">
        <v>1</v>
      </c>
      <c r="F103" s="8">
        <v>1</v>
      </c>
    </row>
    <row r="104" spans="1:6" ht="15.75" thickBot="1" x14ac:dyDescent="0.3">
      <c r="A104" s="7" t="s">
        <v>133</v>
      </c>
      <c r="B104" s="20">
        <v>1</v>
      </c>
      <c r="C104" s="8">
        <v>1</v>
      </c>
      <c r="D104" s="8" t="s">
        <v>80</v>
      </c>
      <c r="E104" s="8" t="s">
        <v>81</v>
      </c>
      <c r="F104" s="8">
        <v>1</v>
      </c>
    </row>
    <row r="105" spans="1:6" ht="15.75" thickBot="1" x14ac:dyDescent="0.3">
      <c r="A105" s="7" t="s">
        <v>134</v>
      </c>
      <c r="B105" s="20">
        <v>49</v>
      </c>
      <c r="C105" s="8">
        <v>49</v>
      </c>
      <c r="D105" s="8">
        <v>41.5</v>
      </c>
      <c r="E105" s="8">
        <v>41</v>
      </c>
      <c r="F105" s="8">
        <v>48</v>
      </c>
    </row>
    <row r="107" spans="1:6" x14ac:dyDescent="0.25">
      <c r="A107" s="1" t="s">
        <v>135</v>
      </c>
    </row>
    <row r="108" spans="1:6" x14ac:dyDescent="0.25">
      <c r="A108" s="1" t="s">
        <v>136</v>
      </c>
    </row>
    <row r="109" spans="1:6" x14ac:dyDescent="0.25">
      <c r="A109" s="1" t="s">
        <v>137</v>
      </c>
    </row>
    <row r="110" spans="1:6" x14ac:dyDescent="0.25">
      <c r="A110" s="1" t="s">
        <v>138</v>
      </c>
    </row>
    <row r="111" spans="1:6" x14ac:dyDescent="0.25">
      <c r="A111" s="1" t="s">
        <v>139</v>
      </c>
    </row>
  </sheetData>
  <mergeCells count="7">
    <mergeCell ref="C9:C10"/>
    <mergeCell ref="D9:D10"/>
    <mergeCell ref="E9:E10"/>
    <mergeCell ref="B38:B41"/>
    <mergeCell ref="C38:C41"/>
    <mergeCell ref="D38:D41"/>
    <mergeCell ref="E38:E41"/>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729A8-4AE9-47B2-A617-2FC23F3093F1}">
  <dimension ref="A1:G72"/>
  <sheetViews>
    <sheetView topLeftCell="A71" workbookViewId="0">
      <selection activeCell="A71" sqref="A71"/>
    </sheetView>
  </sheetViews>
  <sheetFormatPr defaultRowHeight="15" x14ac:dyDescent="0.25"/>
  <cols>
    <col min="1" max="1" width="20.140625" customWidth="1"/>
    <col min="2" max="2" width="11.85546875" bestFit="1" customWidth="1"/>
    <col min="3" max="3" width="8.5703125" bestFit="1" customWidth="1"/>
    <col min="6" max="6" width="8.5703125" bestFit="1" customWidth="1"/>
    <col min="7" max="7" width="15" bestFit="1" customWidth="1"/>
  </cols>
  <sheetData>
    <row r="1" spans="1:7" x14ac:dyDescent="0.25">
      <c r="A1" s="1" t="s">
        <v>140</v>
      </c>
    </row>
    <row r="2" spans="1:7" ht="15.75" thickBot="1" x14ac:dyDescent="0.3">
      <c r="A2" s="21"/>
    </row>
    <row r="3" spans="1:7" ht="77.25" thickBot="1" x14ac:dyDescent="0.3">
      <c r="A3" s="22" t="s">
        <v>141</v>
      </c>
      <c r="B3" s="23" t="s">
        <v>142</v>
      </c>
      <c r="C3" s="23" t="s">
        <v>143</v>
      </c>
      <c r="D3" s="23" t="s">
        <v>144</v>
      </c>
      <c r="E3" s="23" t="s">
        <v>145</v>
      </c>
      <c r="F3" s="23" t="s">
        <v>146</v>
      </c>
      <c r="G3" s="23" t="s">
        <v>147</v>
      </c>
    </row>
    <row r="4" spans="1:7" ht="64.5" customHeight="1" x14ac:dyDescent="0.25">
      <c r="A4" s="100" t="s">
        <v>148</v>
      </c>
      <c r="B4" s="25" t="s">
        <v>149</v>
      </c>
      <c r="C4" s="98" t="s">
        <v>151</v>
      </c>
      <c r="D4" s="98" t="s">
        <v>152</v>
      </c>
      <c r="E4" s="98" t="s">
        <v>153</v>
      </c>
      <c r="F4" s="98" t="s">
        <v>154</v>
      </c>
      <c r="G4" s="98" t="s">
        <v>155</v>
      </c>
    </row>
    <row r="5" spans="1:7" ht="26.25" thickBot="1" x14ac:dyDescent="0.3">
      <c r="A5" s="101"/>
      <c r="B5" s="26" t="s">
        <v>150</v>
      </c>
      <c r="C5" s="99"/>
      <c r="D5" s="99"/>
      <c r="E5" s="99"/>
      <c r="F5" s="99"/>
      <c r="G5" s="99"/>
    </row>
    <row r="6" spans="1:7" x14ac:dyDescent="0.25">
      <c r="A6" s="24" t="s">
        <v>156</v>
      </c>
      <c r="B6" s="25"/>
      <c r="C6" s="25"/>
      <c r="D6" s="25"/>
      <c r="E6" s="25"/>
      <c r="F6" s="25"/>
      <c r="G6" s="25"/>
    </row>
    <row r="7" spans="1:7" x14ac:dyDescent="0.25">
      <c r="A7" s="27"/>
      <c r="B7" s="25"/>
      <c r="C7" s="25"/>
      <c r="D7" s="25"/>
      <c r="E7" s="25"/>
      <c r="F7" s="25"/>
      <c r="G7" s="25"/>
    </row>
    <row r="8" spans="1:7" ht="140.25" x14ac:dyDescent="0.25">
      <c r="A8" s="28" t="s">
        <v>157</v>
      </c>
      <c r="B8" s="25" t="s">
        <v>160</v>
      </c>
      <c r="C8" s="25" t="s">
        <v>151</v>
      </c>
      <c r="D8" s="25" t="s">
        <v>152</v>
      </c>
      <c r="E8" s="25" t="s">
        <v>163</v>
      </c>
      <c r="F8" s="25" t="s">
        <v>164</v>
      </c>
      <c r="G8" s="25" t="s">
        <v>165</v>
      </c>
    </row>
    <row r="9" spans="1:7" x14ac:dyDescent="0.25">
      <c r="A9" s="28" t="s">
        <v>158</v>
      </c>
      <c r="B9" s="25" t="s">
        <v>161</v>
      </c>
      <c r="C9" s="30"/>
      <c r="D9" s="30"/>
      <c r="E9" s="30"/>
      <c r="F9" s="30"/>
      <c r="G9" s="30"/>
    </row>
    <row r="10" spans="1:7" ht="51.75" thickBot="1" x14ac:dyDescent="0.3">
      <c r="A10" s="29" t="s">
        <v>159</v>
      </c>
      <c r="B10" s="26" t="s">
        <v>162</v>
      </c>
      <c r="C10" s="31"/>
      <c r="D10" s="31"/>
      <c r="E10" s="31"/>
      <c r="F10" s="31"/>
      <c r="G10" s="31"/>
    </row>
    <row r="11" spans="1:7" ht="63.75" x14ac:dyDescent="0.25">
      <c r="A11" s="24" t="s">
        <v>166</v>
      </c>
      <c r="B11" s="98" t="s">
        <v>168</v>
      </c>
      <c r="C11" s="98" t="s">
        <v>169</v>
      </c>
      <c r="D11" s="98" t="s">
        <v>170</v>
      </c>
      <c r="E11" s="98" t="s">
        <v>153</v>
      </c>
      <c r="F11" s="98" t="s">
        <v>154</v>
      </c>
      <c r="G11" s="25" t="s">
        <v>171</v>
      </c>
    </row>
    <row r="12" spans="1:7" x14ac:dyDescent="0.25">
      <c r="A12" s="24" t="s">
        <v>167</v>
      </c>
      <c r="B12" s="102"/>
      <c r="C12" s="102"/>
      <c r="D12" s="102"/>
      <c r="E12" s="102"/>
      <c r="F12" s="102"/>
      <c r="G12" s="25"/>
    </row>
    <row r="13" spans="1:7" ht="64.5" thickBot="1" x14ac:dyDescent="0.3">
      <c r="A13" s="32"/>
      <c r="B13" s="99"/>
      <c r="C13" s="99"/>
      <c r="D13" s="99"/>
      <c r="E13" s="99"/>
      <c r="F13" s="99"/>
      <c r="G13" s="26" t="s">
        <v>155</v>
      </c>
    </row>
    <row r="14" spans="1:7" ht="89.25" x14ac:dyDescent="0.25">
      <c r="A14" s="100" t="s">
        <v>172</v>
      </c>
      <c r="B14" s="98" t="s">
        <v>173</v>
      </c>
      <c r="C14" s="98" t="s">
        <v>174</v>
      </c>
      <c r="D14" s="98" t="s">
        <v>175</v>
      </c>
      <c r="E14" s="98" t="s">
        <v>176</v>
      </c>
      <c r="F14" s="98" t="s">
        <v>154</v>
      </c>
      <c r="G14" s="25" t="s">
        <v>177</v>
      </c>
    </row>
    <row r="15" spans="1:7" x14ac:dyDescent="0.25">
      <c r="A15" s="103"/>
      <c r="B15" s="102"/>
      <c r="C15" s="102"/>
      <c r="D15" s="102"/>
      <c r="E15" s="102"/>
      <c r="F15" s="102"/>
      <c r="G15" s="25"/>
    </row>
    <row r="16" spans="1:7" ht="64.5" thickBot="1" x14ac:dyDescent="0.3">
      <c r="A16" s="101"/>
      <c r="B16" s="99"/>
      <c r="C16" s="99"/>
      <c r="D16" s="99"/>
      <c r="E16" s="99"/>
      <c r="F16" s="99"/>
      <c r="G16" s="26" t="s">
        <v>155</v>
      </c>
    </row>
    <row r="17" spans="1:7" ht="51" x14ac:dyDescent="0.25">
      <c r="A17" s="100" t="s">
        <v>178</v>
      </c>
      <c r="B17" s="98" t="s">
        <v>179</v>
      </c>
      <c r="C17" s="98" t="s">
        <v>180</v>
      </c>
      <c r="D17" s="98" t="s">
        <v>181</v>
      </c>
      <c r="E17" s="98" t="s">
        <v>182</v>
      </c>
      <c r="F17" s="98" t="s">
        <v>164</v>
      </c>
      <c r="G17" s="25" t="s">
        <v>183</v>
      </c>
    </row>
    <row r="18" spans="1:7" x14ac:dyDescent="0.25">
      <c r="A18" s="103"/>
      <c r="B18" s="102"/>
      <c r="C18" s="102"/>
      <c r="D18" s="102"/>
      <c r="E18" s="102"/>
      <c r="F18" s="102"/>
      <c r="G18" s="25"/>
    </row>
    <row r="19" spans="1:7" ht="77.25" thickBot="1" x14ac:dyDescent="0.3">
      <c r="A19" s="101"/>
      <c r="B19" s="99"/>
      <c r="C19" s="99"/>
      <c r="D19" s="99"/>
      <c r="E19" s="99"/>
      <c r="F19" s="99"/>
      <c r="G19" s="26" t="s">
        <v>184</v>
      </c>
    </row>
    <row r="20" spans="1:7" ht="102.75" thickBot="1" x14ac:dyDescent="0.3">
      <c r="A20" s="33" t="s">
        <v>185</v>
      </c>
      <c r="B20" s="26" t="s">
        <v>186</v>
      </c>
      <c r="C20" s="26" t="s">
        <v>151</v>
      </c>
      <c r="D20" s="26" t="s">
        <v>152</v>
      </c>
      <c r="E20" s="26" t="s">
        <v>163</v>
      </c>
      <c r="F20" s="26" t="s">
        <v>164</v>
      </c>
      <c r="G20" s="26" t="s">
        <v>187</v>
      </c>
    </row>
    <row r="21" spans="1:7" x14ac:dyDescent="0.25">
      <c r="A21" s="24" t="s">
        <v>188</v>
      </c>
      <c r="B21" s="25"/>
      <c r="C21" s="25"/>
      <c r="D21" s="25"/>
      <c r="E21" s="25"/>
      <c r="F21" s="25"/>
      <c r="G21" s="25"/>
    </row>
    <row r="22" spans="1:7" x14ac:dyDescent="0.25">
      <c r="A22" s="27"/>
      <c r="B22" s="25"/>
      <c r="C22" s="25"/>
      <c r="D22" s="25"/>
      <c r="E22" s="25"/>
      <c r="F22" s="25"/>
      <c r="G22" s="25"/>
    </row>
    <row r="23" spans="1:7" ht="204" x14ac:dyDescent="0.25">
      <c r="A23" s="28" t="s">
        <v>189</v>
      </c>
      <c r="B23" s="25" t="s">
        <v>191</v>
      </c>
      <c r="C23" s="25" t="s">
        <v>193</v>
      </c>
      <c r="D23" s="25" t="s">
        <v>195</v>
      </c>
      <c r="E23" s="25" t="s">
        <v>197</v>
      </c>
      <c r="F23" s="25" t="s">
        <v>164</v>
      </c>
      <c r="G23" s="25" t="s">
        <v>200</v>
      </c>
    </row>
    <row r="24" spans="1:7" ht="89.25" x14ac:dyDescent="0.25">
      <c r="A24" s="34"/>
      <c r="B24" s="25" t="s">
        <v>192</v>
      </c>
      <c r="C24" s="25" t="s">
        <v>194</v>
      </c>
      <c r="D24" s="25"/>
      <c r="E24" s="25"/>
      <c r="F24" s="30"/>
      <c r="G24" s="25"/>
    </row>
    <row r="25" spans="1:7" ht="102" x14ac:dyDescent="0.25">
      <c r="A25" s="35"/>
      <c r="B25" s="30"/>
      <c r="C25" s="30"/>
      <c r="D25" s="25" t="s">
        <v>196</v>
      </c>
      <c r="E25" s="25" t="s">
        <v>198</v>
      </c>
      <c r="F25" s="30"/>
      <c r="G25" s="25" t="s">
        <v>201</v>
      </c>
    </row>
    <row r="26" spans="1:7" x14ac:dyDescent="0.25">
      <c r="A26" s="27"/>
      <c r="B26" s="30"/>
      <c r="C26" s="30"/>
      <c r="D26" s="30"/>
      <c r="E26" s="25"/>
      <c r="F26" s="30"/>
      <c r="G26" s="30"/>
    </row>
    <row r="27" spans="1:7" ht="26.25" thickBot="1" x14ac:dyDescent="0.3">
      <c r="A27" s="29" t="s">
        <v>190</v>
      </c>
      <c r="B27" s="31"/>
      <c r="C27" s="31"/>
      <c r="D27" s="31"/>
      <c r="E27" s="26" t="s">
        <v>199</v>
      </c>
      <c r="F27" s="31"/>
      <c r="G27" s="31"/>
    </row>
    <row r="28" spans="1:7" ht="102" x14ac:dyDescent="0.25">
      <c r="A28" s="100" t="s">
        <v>202</v>
      </c>
      <c r="B28" s="98" t="s">
        <v>203</v>
      </c>
      <c r="C28" s="98" t="s">
        <v>169</v>
      </c>
      <c r="D28" s="98" t="s">
        <v>204</v>
      </c>
      <c r="E28" s="98" t="s">
        <v>205</v>
      </c>
      <c r="F28" s="98" t="s">
        <v>154</v>
      </c>
      <c r="G28" s="25" t="s">
        <v>206</v>
      </c>
    </row>
    <row r="29" spans="1:7" x14ac:dyDescent="0.25">
      <c r="A29" s="103"/>
      <c r="B29" s="102"/>
      <c r="C29" s="102"/>
      <c r="D29" s="102"/>
      <c r="E29" s="102"/>
      <c r="F29" s="102"/>
      <c r="G29" s="25"/>
    </row>
    <row r="30" spans="1:7" ht="64.5" thickBot="1" x14ac:dyDescent="0.3">
      <c r="A30" s="101"/>
      <c r="B30" s="99"/>
      <c r="C30" s="99"/>
      <c r="D30" s="99"/>
      <c r="E30" s="99"/>
      <c r="F30" s="99"/>
      <c r="G30" s="26" t="s">
        <v>207</v>
      </c>
    </row>
    <row r="31" spans="1:7" ht="140.25" x14ac:dyDescent="0.25">
      <c r="A31" s="100" t="s">
        <v>208</v>
      </c>
      <c r="B31" s="98" t="s">
        <v>209</v>
      </c>
      <c r="C31" s="98" t="s">
        <v>169</v>
      </c>
      <c r="D31" s="98" t="s">
        <v>204</v>
      </c>
      <c r="E31" s="25" t="s">
        <v>210</v>
      </c>
      <c r="F31" s="98" t="s">
        <v>164</v>
      </c>
      <c r="G31" s="25" t="s">
        <v>212</v>
      </c>
    </row>
    <row r="32" spans="1:7" x14ac:dyDescent="0.25">
      <c r="A32" s="103"/>
      <c r="B32" s="102"/>
      <c r="C32" s="102"/>
      <c r="D32" s="102"/>
      <c r="E32" s="25"/>
      <c r="F32" s="102"/>
      <c r="G32" s="25"/>
    </row>
    <row r="33" spans="1:7" ht="102.75" thickBot="1" x14ac:dyDescent="0.3">
      <c r="A33" s="101"/>
      <c r="B33" s="99"/>
      <c r="C33" s="99"/>
      <c r="D33" s="99"/>
      <c r="E33" s="26" t="s">
        <v>211</v>
      </c>
      <c r="F33" s="99"/>
      <c r="G33" s="26" t="s">
        <v>213</v>
      </c>
    </row>
    <row r="34" spans="1:7" ht="178.5" x14ac:dyDescent="0.25">
      <c r="A34" s="100" t="s">
        <v>214</v>
      </c>
      <c r="B34" s="98" t="s">
        <v>215</v>
      </c>
      <c r="C34" s="98" t="s">
        <v>216</v>
      </c>
      <c r="D34" s="98" t="s">
        <v>217</v>
      </c>
      <c r="E34" s="25" t="s">
        <v>218</v>
      </c>
      <c r="F34" s="98" t="s">
        <v>164</v>
      </c>
      <c r="G34" s="25" t="s">
        <v>220</v>
      </c>
    </row>
    <row r="35" spans="1:7" x14ac:dyDescent="0.25">
      <c r="A35" s="103"/>
      <c r="B35" s="102"/>
      <c r="C35" s="102"/>
      <c r="D35" s="102"/>
      <c r="E35" s="25"/>
      <c r="F35" s="102"/>
      <c r="G35" s="25"/>
    </row>
    <row r="36" spans="1:7" ht="102.75" thickBot="1" x14ac:dyDescent="0.3">
      <c r="A36" s="101"/>
      <c r="B36" s="99"/>
      <c r="C36" s="99"/>
      <c r="D36" s="99"/>
      <c r="E36" s="26" t="s">
        <v>219</v>
      </c>
      <c r="F36" s="99"/>
      <c r="G36" s="26" t="s">
        <v>221</v>
      </c>
    </row>
    <row r="37" spans="1:7" ht="77.25" thickBot="1" x14ac:dyDescent="0.3">
      <c r="A37" s="33" t="s">
        <v>222</v>
      </c>
      <c r="B37" s="26" t="s">
        <v>223</v>
      </c>
      <c r="C37" s="26" t="s">
        <v>224</v>
      </c>
      <c r="D37" s="26" t="s">
        <v>225</v>
      </c>
      <c r="E37" s="26" t="s">
        <v>225</v>
      </c>
      <c r="F37" s="26" t="s">
        <v>164</v>
      </c>
      <c r="G37" s="26" t="s">
        <v>226</v>
      </c>
    </row>
    <row r="38" spans="1:7" ht="102" x14ac:dyDescent="0.25">
      <c r="A38" s="100" t="s">
        <v>227</v>
      </c>
      <c r="B38" s="98" t="s">
        <v>228</v>
      </c>
      <c r="C38" s="98" t="s">
        <v>169</v>
      </c>
      <c r="D38" s="98" t="s">
        <v>229</v>
      </c>
      <c r="E38" s="98" t="s">
        <v>229</v>
      </c>
      <c r="F38" s="98" t="s">
        <v>164</v>
      </c>
      <c r="G38" s="25" t="s">
        <v>230</v>
      </c>
    </row>
    <row r="39" spans="1:7" x14ac:dyDescent="0.25">
      <c r="A39" s="103"/>
      <c r="B39" s="102"/>
      <c r="C39" s="102"/>
      <c r="D39" s="102"/>
      <c r="E39" s="102"/>
      <c r="F39" s="102"/>
      <c r="G39" s="25"/>
    </row>
    <row r="40" spans="1:7" ht="115.5" thickBot="1" x14ac:dyDescent="0.3">
      <c r="A40" s="101"/>
      <c r="B40" s="99"/>
      <c r="C40" s="99"/>
      <c r="D40" s="99"/>
      <c r="E40" s="99"/>
      <c r="F40" s="99"/>
      <c r="G40" s="26" t="s">
        <v>231</v>
      </c>
    </row>
    <row r="41" spans="1:7" ht="204" x14ac:dyDescent="0.25">
      <c r="A41" s="100" t="s">
        <v>232</v>
      </c>
      <c r="B41" s="25" t="s">
        <v>233</v>
      </c>
      <c r="C41" s="98" t="s">
        <v>237</v>
      </c>
      <c r="D41" s="98" t="s">
        <v>195</v>
      </c>
      <c r="E41" s="25" t="s">
        <v>238</v>
      </c>
      <c r="F41" s="98" t="s">
        <v>164</v>
      </c>
      <c r="G41" s="25" t="s">
        <v>200</v>
      </c>
    </row>
    <row r="42" spans="1:7" ht="51" x14ac:dyDescent="0.25">
      <c r="A42" s="103"/>
      <c r="B42" s="25" t="s">
        <v>234</v>
      </c>
      <c r="C42" s="102"/>
      <c r="D42" s="102"/>
      <c r="E42" s="25"/>
      <c r="F42" s="102"/>
      <c r="G42" s="25"/>
    </row>
    <row r="43" spans="1:7" ht="127.5" x14ac:dyDescent="0.25">
      <c r="A43" s="103"/>
      <c r="B43" s="25" t="s">
        <v>235</v>
      </c>
      <c r="C43" s="102"/>
      <c r="D43" s="102"/>
      <c r="E43" s="25" t="s">
        <v>198</v>
      </c>
      <c r="F43" s="102"/>
      <c r="G43" s="25" t="s">
        <v>239</v>
      </c>
    </row>
    <row r="44" spans="1:7" ht="64.5" thickBot="1" x14ac:dyDescent="0.3">
      <c r="A44" s="101"/>
      <c r="B44" s="26" t="s">
        <v>236</v>
      </c>
      <c r="C44" s="99"/>
      <c r="D44" s="99"/>
      <c r="E44" s="26"/>
      <c r="F44" s="99"/>
      <c r="G44" s="31"/>
    </row>
    <row r="45" spans="1:7" ht="114.75" x14ac:dyDescent="0.25">
      <c r="A45" s="100" t="s">
        <v>240</v>
      </c>
      <c r="B45" s="98" t="s">
        <v>241</v>
      </c>
      <c r="C45" s="98" t="s">
        <v>216</v>
      </c>
      <c r="D45" s="98" t="s">
        <v>242</v>
      </c>
      <c r="E45" s="98" t="s">
        <v>243</v>
      </c>
      <c r="F45" s="98" t="s">
        <v>164</v>
      </c>
      <c r="G45" s="25" t="s">
        <v>244</v>
      </c>
    </row>
    <row r="46" spans="1:7" x14ac:dyDescent="0.25">
      <c r="A46" s="103"/>
      <c r="B46" s="102"/>
      <c r="C46" s="102"/>
      <c r="D46" s="102"/>
      <c r="E46" s="102"/>
      <c r="F46" s="102"/>
      <c r="G46" s="25"/>
    </row>
    <row r="47" spans="1:7" ht="204.75" thickBot="1" x14ac:dyDescent="0.3">
      <c r="A47" s="101"/>
      <c r="B47" s="99"/>
      <c r="C47" s="99"/>
      <c r="D47" s="99"/>
      <c r="E47" s="99"/>
      <c r="F47" s="99"/>
      <c r="G47" s="26" t="s">
        <v>245</v>
      </c>
    </row>
    <row r="48" spans="1:7" ht="242.25" x14ac:dyDescent="0.25">
      <c r="A48" s="100" t="s">
        <v>246</v>
      </c>
      <c r="B48" s="98" t="s">
        <v>247</v>
      </c>
      <c r="C48" s="98" t="s">
        <v>248</v>
      </c>
      <c r="D48" s="98" t="s">
        <v>249</v>
      </c>
      <c r="E48" s="98" t="s">
        <v>250</v>
      </c>
      <c r="F48" s="98" t="s">
        <v>164</v>
      </c>
      <c r="G48" s="25" t="s">
        <v>251</v>
      </c>
    </row>
    <row r="49" spans="1:7" x14ac:dyDescent="0.25">
      <c r="A49" s="103"/>
      <c r="B49" s="102"/>
      <c r="C49" s="102"/>
      <c r="D49" s="102"/>
      <c r="E49" s="102"/>
      <c r="F49" s="102"/>
      <c r="G49" s="25"/>
    </row>
    <row r="50" spans="1:7" ht="90" thickBot="1" x14ac:dyDescent="0.3">
      <c r="A50" s="101"/>
      <c r="B50" s="99"/>
      <c r="C50" s="99"/>
      <c r="D50" s="99"/>
      <c r="E50" s="99"/>
      <c r="F50" s="99"/>
      <c r="G50" s="26" t="s">
        <v>252</v>
      </c>
    </row>
    <row r="51" spans="1:7" ht="167.1" customHeight="1" x14ac:dyDescent="0.25">
      <c r="A51" s="100" t="s">
        <v>253</v>
      </c>
      <c r="B51" s="98" t="s">
        <v>254</v>
      </c>
      <c r="C51" s="98" t="s">
        <v>224</v>
      </c>
      <c r="D51" s="98" t="s">
        <v>225</v>
      </c>
      <c r="E51" s="98" t="s">
        <v>255</v>
      </c>
      <c r="F51" s="98" t="s">
        <v>164</v>
      </c>
      <c r="G51" s="25" t="s">
        <v>256</v>
      </c>
    </row>
    <row r="52" spans="1:7" x14ac:dyDescent="0.25">
      <c r="A52" s="103"/>
      <c r="B52" s="102"/>
      <c r="C52" s="102"/>
      <c r="D52" s="102"/>
      <c r="E52" s="102"/>
      <c r="F52" s="102"/>
      <c r="G52" s="25"/>
    </row>
    <row r="53" spans="1:7" ht="39" thickBot="1" x14ac:dyDescent="0.3">
      <c r="A53" s="101"/>
      <c r="B53" s="99"/>
      <c r="C53" s="99"/>
      <c r="D53" s="99"/>
      <c r="E53" s="99"/>
      <c r="F53" s="99"/>
      <c r="G53" s="26" t="s">
        <v>257</v>
      </c>
    </row>
    <row r="54" spans="1:7" ht="309.95" customHeight="1" x14ac:dyDescent="0.25">
      <c r="A54" s="100" t="s">
        <v>258</v>
      </c>
      <c r="B54" s="98" t="s">
        <v>259</v>
      </c>
      <c r="C54" s="98" t="s">
        <v>224</v>
      </c>
      <c r="D54" s="98" t="s">
        <v>204</v>
      </c>
      <c r="E54" s="98" t="s">
        <v>260</v>
      </c>
      <c r="F54" s="98" t="s">
        <v>154</v>
      </c>
      <c r="G54" s="25" t="s">
        <v>261</v>
      </c>
    </row>
    <row r="55" spans="1:7" x14ac:dyDescent="0.25">
      <c r="A55" s="103"/>
      <c r="B55" s="102"/>
      <c r="C55" s="102"/>
      <c r="D55" s="102"/>
      <c r="E55" s="102"/>
      <c r="F55" s="102"/>
      <c r="G55" s="25"/>
    </row>
    <row r="56" spans="1:7" ht="64.5" thickBot="1" x14ac:dyDescent="0.3">
      <c r="A56" s="101"/>
      <c r="B56" s="99"/>
      <c r="C56" s="99"/>
      <c r="D56" s="99"/>
      <c r="E56" s="99"/>
      <c r="F56" s="99"/>
      <c r="G56" s="26" t="s">
        <v>155</v>
      </c>
    </row>
    <row r="57" spans="1:7" x14ac:dyDescent="0.25">
      <c r="A57" s="24" t="s">
        <v>262</v>
      </c>
      <c r="B57" s="25"/>
      <c r="C57" s="25"/>
      <c r="D57" s="25"/>
      <c r="E57" s="25"/>
      <c r="F57" s="25"/>
      <c r="G57" s="25"/>
    </row>
    <row r="58" spans="1:7" ht="127.5" x14ac:dyDescent="0.25">
      <c r="A58" s="34" t="s">
        <v>263</v>
      </c>
      <c r="B58" s="25"/>
      <c r="C58" s="25"/>
      <c r="D58" s="25"/>
      <c r="E58" s="25"/>
      <c r="F58" s="25"/>
      <c r="G58" s="25" t="s">
        <v>276</v>
      </c>
    </row>
    <row r="59" spans="1:7" ht="76.5" x14ac:dyDescent="0.25">
      <c r="A59" s="34" t="s">
        <v>264</v>
      </c>
      <c r="B59" s="25" t="s">
        <v>266</v>
      </c>
      <c r="C59" s="25" t="s">
        <v>268</v>
      </c>
      <c r="D59" s="25" t="s">
        <v>271</v>
      </c>
      <c r="E59" s="25" t="s">
        <v>271</v>
      </c>
      <c r="F59" s="25" t="s">
        <v>164</v>
      </c>
      <c r="G59" s="25" t="s">
        <v>277</v>
      </c>
    </row>
    <row r="60" spans="1:7" ht="38.25" x14ac:dyDescent="0.25">
      <c r="A60" s="36" t="s">
        <v>265</v>
      </c>
      <c r="B60" s="25" t="s">
        <v>267</v>
      </c>
      <c r="C60" s="25" t="s">
        <v>269</v>
      </c>
      <c r="D60" s="25"/>
      <c r="E60" s="25"/>
      <c r="F60" s="30"/>
      <c r="G60" s="30"/>
    </row>
    <row r="61" spans="1:7" ht="38.25" x14ac:dyDescent="0.25">
      <c r="A61" s="37"/>
      <c r="B61" s="30"/>
      <c r="C61" s="25" t="s">
        <v>270</v>
      </c>
      <c r="D61" s="25" t="s">
        <v>272</v>
      </c>
      <c r="E61" s="25"/>
      <c r="F61" s="30"/>
      <c r="G61" s="30"/>
    </row>
    <row r="62" spans="1:7" ht="38.25" x14ac:dyDescent="0.25">
      <c r="A62" s="37"/>
      <c r="B62" s="30"/>
      <c r="C62" s="30"/>
      <c r="D62" s="25"/>
      <c r="E62" s="25" t="s">
        <v>274</v>
      </c>
      <c r="F62" s="30"/>
      <c r="G62" s="30"/>
    </row>
    <row r="63" spans="1:7" ht="38.25" x14ac:dyDescent="0.25">
      <c r="A63" s="37"/>
      <c r="B63" s="30"/>
      <c r="C63" s="30"/>
      <c r="D63" s="25" t="s">
        <v>273</v>
      </c>
      <c r="E63" s="25"/>
      <c r="F63" s="30"/>
      <c r="G63" s="30"/>
    </row>
    <row r="64" spans="1:7" ht="39" thickBot="1" x14ac:dyDescent="0.3">
      <c r="A64" s="32"/>
      <c r="B64" s="31"/>
      <c r="C64" s="31"/>
      <c r="D64" s="31"/>
      <c r="E64" s="26" t="s">
        <v>275</v>
      </c>
      <c r="F64" s="31"/>
      <c r="G64" s="31"/>
    </row>
    <row r="65" spans="1:7" ht="89.25" x14ac:dyDescent="0.25">
      <c r="A65" s="100" t="s">
        <v>278</v>
      </c>
      <c r="B65" s="38" t="s">
        <v>279</v>
      </c>
      <c r="C65" s="25" t="s">
        <v>281</v>
      </c>
      <c r="D65" s="98" t="s">
        <v>283</v>
      </c>
      <c r="E65" s="98" t="s">
        <v>284</v>
      </c>
      <c r="F65" s="98" t="s">
        <v>164</v>
      </c>
      <c r="G65" s="25" t="s">
        <v>285</v>
      </c>
    </row>
    <row r="66" spans="1:7" ht="140.25" x14ac:dyDescent="0.25">
      <c r="A66" s="103"/>
      <c r="B66" s="38" t="s">
        <v>280</v>
      </c>
      <c r="C66" s="25" t="s">
        <v>282</v>
      </c>
      <c r="D66" s="102"/>
      <c r="E66" s="102"/>
      <c r="F66" s="102"/>
      <c r="G66" s="25"/>
    </row>
    <row r="67" spans="1:7" ht="128.25" thickBot="1" x14ac:dyDescent="0.3">
      <c r="A67" s="101"/>
      <c r="B67" s="31"/>
      <c r="C67" s="31"/>
      <c r="D67" s="99"/>
      <c r="E67" s="99"/>
      <c r="F67" s="99"/>
      <c r="G67" s="26" t="s">
        <v>286</v>
      </c>
    </row>
    <row r="68" spans="1:7" ht="165.75" x14ac:dyDescent="0.25">
      <c r="A68" s="100" t="s">
        <v>287</v>
      </c>
      <c r="B68" s="98" t="s">
        <v>288</v>
      </c>
      <c r="C68" s="98" t="s">
        <v>289</v>
      </c>
      <c r="D68" s="98" t="s">
        <v>290</v>
      </c>
      <c r="E68" s="98" t="s">
        <v>291</v>
      </c>
      <c r="F68" s="98" t="s">
        <v>164</v>
      </c>
      <c r="G68" s="25" t="s">
        <v>292</v>
      </c>
    </row>
    <row r="69" spans="1:7" x14ac:dyDescent="0.25">
      <c r="A69" s="103"/>
      <c r="B69" s="102"/>
      <c r="C69" s="102"/>
      <c r="D69" s="102"/>
      <c r="E69" s="102"/>
      <c r="F69" s="102"/>
      <c r="G69" s="25"/>
    </row>
    <row r="70" spans="1:7" ht="306.75" thickBot="1" x14ac:dyDescent="0.3">
      <c r="A70" s="101"/>
      <c r="B70" s="99"/>
      <c r="C70" s="99"/>
      <c r="D70" s="99"/>
      <c r="E70" s="99"/>
      <c r="F70" s="99"/>
      <c r="G70" s="39" t="s">
        <v>293</v>
      </c>
    </row>
    <row r="71" spans="1:7" x14ac:dyDescent="0.25">
      <c r="A71" s="40" t="s">
        <v>294</v>
      </c>
    </row>
    <row r="72" spans="1:7" x14ac:dyDescent="0.25">
      <c r="A72" s="1"/>
    </row>
  </sheetData>
  <mergeCells count="83">
    <mergeCell ref="A65:A67"/>
    <mergeCell ref="D65:D67"/>
    <mergeCell ref="E65:E67"/>
    <mergeCell ref="F65:F67"/>
    <mergeCell ref="A68:A70"/>
    <mergeCell ref="B68:B70"/>
    <mergeCell ref="C68:C70"/>
    <mergeCell ref="D68:D70"/>
    <mergeCell ref="E68:E70"/>
    <mergeCell ref="F68:F70"/>
    <mergeCell ref="D48:D50"/>
    <mergeCell ref="E48:E50"/>
    <mergeCell ref="F54:F56"/>
    <mergeCell ref="A51:A53"/>
    <mergeCell ref="B51:B53"/>
    <mergeCell ref="C51:C53"/>
    <mergeCell ref="D51:D53"/>
    <mergeCell ref="E51:E53"/>
    <mergeCell ref="F51:F53"/>
    <mergeCell ref="A54:A56"/>
    <mergeCell ref="B54:B56"/>
    <mergeCell ref="C54:C56"/>
    <mergeCell ref="D54:D56"/>
    <mergeCell ref="E54:E56"/>
    <mergeCell ref="D38:D40"/>
    <mergeCell ref="E38:E40"/>
    <mergeCell ref="F48:F50"/>
    <mergeCell ref="A41:A44"/>
    <mergeCell ref="C41:C44"/>
    <mergeCell ref="D41:D44"/>
    <mergeCell ref="F41:F44"/>
    <mergeCell ref="A45:A47"/>
    <mergeCell ref="B45:B47"/>
    <mergeCell ref="C45:C47"/>
    <mergeCell ref="D45:D47"/>
    <mergeCell ref="E45:E47"/>
    <mergeCell ref="F45:F47"/>
    <mergeCell ref="A48:A50"/>
    <mergeCell ref="B48:B50"/>
    <mergeCell ref="C48:C50"/>
    <mergeCell ref="D28:D30"/>
    <mergeCell ref="E28:E30"/>
    <mergeCell ref="F38:F40"/>
    <mergeCell ref="A31:A33"/>
    <mergeCell ref="B31:B33"/>
    <mergeCell ref="C31:C33"/>
    <mergeCell ref="D31:D33"/>
    <mergeCell ref="F31:F33"/>
    <mergeCell ref="A34:A36"/>
    <mergeCell ref="B34:B36"/>
    <mergeCell ref="C34:C36"/>
    <mergeCell ref="D34:D36"/>
    <mergeCell ref="F34:F36"/>
    <mergeCell ref="A38:A40"/>
    <mergeCell ref="B38:B40"/>
    <mergeCell ref="C38:C40"/>
    <mergeCell ref="F28:F30"/>
    <mergeCell ref="F14:F16"/>
    <mergeCell ref="A17:A19"/>
    <mergeCell ref="B17:B19"/>
    <mergeCell ref="C17:C19"/>
    <mergeCell ref="D17:D19"/>
    <mergeCell ref="E17:E19"/>
    <mergeCell ref="F17:F19"/>
    <mergeCell ref="A14:A16"/>
    <mergeCell ref="B14:B16"/>
    <mergeCell ref="C14:C16"/>
    <mergeCell ref="D14:D16"/>
    <mergeCell ref="E14:E16"/>
    <mergeCell ref="A28:A30"/>
    <mergeCell ref="B28:B30"/>
    <mergeCell ref="C28:C30"/>
    <mergeCell ref="B11:B13"/>
    <mergeCell ref="C11:C13"/>
    <mergeCell ref="D11:D13"/>
    <mergeCell ref="E11:E13"/>
    <mergeCell ref="F11:F13"/>
    <mergeCell ref="G4:G5"/>
    <mergeCell ref="A4:A5"/>
    <mergeCell ref="C4:C5"/>
    <mergeCell ref="D4:D5"/>
    <mergeCell ref="E4:E5"/>
    <mergeCell ref="F4:F5"/>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NewStateLOS</vt:lpstr>
      <vt:lpstr>NewNRPA</vt:lpstr>
      <vt:lpstr>OldStateLOS</vt:lpstr>
      <vt:lpstr>OldNRPA</vt:lpstr>
      <vt:lpstr>OldNRPA!OLE_LINK11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Simms, Matt E</dc:creator>
  <cp:lastModifiedBy>Sports</cp:lastModifiedBy>
  <cp:lastPrinted>2023-05-18T04:19:33Z</cp:lastPrinted>
  <dcterms:created xsi:type="dcterms:W3CDTF">2023-05-11T19:21:35Z</dcterms:created>
  <dcterms:modified xsi:type="dcterms:W3CDTF">2023-05-18T04:20:30Z</dcterms:modified>
</cp:coreProperties>
</file>